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bourkova-NTB\Desktop\SPORT!!!!\DOTACE\VYÚČTOVÁNÍ\2021_FINAL\"/>
    </mc:Choice>
  </mc:AlternateContent>
  <xr:revisionPtr revIDLastSave="0" documentId="13_ncr:1_{ADCE3282-12FA-4B29-9004-8DEEF1EE7913}" xr6:coauthVersionLast="47" xr6:coauthVersionMax="47" xr10:uidLastSave="{00000000-0000-0000-0000-000000000000}"/>
  <bookViews>
    <workbookView xWindow="-108" yWindow="-108" windowWidth="30936" windowHeight="16776" firstSheet="13" activeTab="18" xr2:uid="{9FF6FD80-7DF8-4412-AC57-6C2DEDD1DF1C}"/>
  </bookViews>
  <sheets>
    <sheet name="1. SOUHRNNÉ INFORMACE" sheetId="4" r:id="rId1"/>
    <sheet name="2. POUŽITÍ DOTACE - rozpočet" sheetId="28" r:id="rId2"/>
    <sheet name="2. POUŽITÍ DOTACE - aktivita1" sheetId="41" r:id="rId3"/>
    <sheet name="2. POUŽITÍ DOTACE - aktivita2" sheetId="42" r:id="rId4"/>
    <sheet name="2. POUŽITÍ DOTACE - aktivita3" sheetId="43" r:id="rId5"/>
    <sheet name="2. POUŽITÍ DOTACE - aktivita4" sheetId="44" r:id="rId6"/>
    <sheet name="2. POUŽITÍ DOTACE - aktivita5" sheetId="45" r:id="rId7"/>
    <sheet name="2. POUŽITÍ DOTACE - aktivita6" sheetId="46" r:id="rId8"/>
    <sheet name="2. POUŽITÍ DOTACE - aktivita7" sheetId="47" r:id="rId9"/>
    <sheet name="2. POUŽITÍ DOTACE - aktivita8" sheetId="48" r:id="rId10"/>
    <sheet name="2. POUŽITÍ DOTACE - aktivita9" sheetId="49" r:id="rId11"/>
    <sheet name="2. POUŽITÍ DOTACE - aktivita10" sheetId="50" r:id="rId12"/>
    <sheet name="2. POUŽITÍ DOTACE - aktivita11" sheetId="51" r:id="rId13"/>
    <sheet name="2. POUŽITÍ DOTACE - aktivita12" sheetId="52" r:id="rId14"/>
    <sheet name="3. FINANČNÍ VYPOŘÁDÁNÍ Vyhl." sheetId="1" r:id="rId15"/>
    <sheet name="4. Naplnění účelu dotace" sheetId="5" r:id="rId16"/>
    <sheet name="5. Mzdy, DPP, DPČ, odvody" sheetId="25" r:id="rId17"/>
    <sheet name="6. OSVČ" sheetId="26" r:id="rId18"/>
    <sheet name="7. Přehled zdrojů" sheetId="27" r:id="rId19"/>
  </sheets>
  <externalReferences>
    <externalReference r:id="rId20"/>
    <externalReference r:id="rId21"/>
  </externalReferences>
  <definedNames>
    <definedName name="Kraj">[1]List3!$C$3:$C$16</definedName>
    <definedName name="_xlnm.Print_Area" localSheetId="0">'1. SOUHRNNÉ INFORMACE'!$A$1:$B$64</definedName>
    <definedName name="_xlnm.Print_Area" localSheetId="2">'2. POUŽITÍ DOTACE - aktivita1'!$A$1:$E$50</definedName>
    <definedName name="_xlnm.Print_Area" localSheetId="11">'2. POUŽITÍ DOTACE - aktivita10'!$A$1:$E$50</definedName>
    <definedName name="_xlnm.Print_Area" localSheetId="12">'2. POUŽITÍ DOTACE - aktivita11'!$A$1:$E$50</definedName>
    <definedName name="_xlnm.Print_Area" localSheetId="13">'2. POUŽITÍ DOTACE - aktivita12'!$A$1:$E$50</definedName>
    <definedName name="_xlnm.Print_Area" localSheetId="3">'2. POUŽITÍ DOTACE - aktivita2'!$A$1:$E$50</definedName>
    <definedName name="_xlnm.Print_Area" localSheetId="4">'2. POUŽITÍ DOTACE - aktivita3'!$A$1:$E$50</definedName>
    <definedName name="_xlnm.Print_Area" localSheetId="5">'2. POUŽITÍ DOTACE - aktivita4'!$A$1:$E$50</definedName>
    <definedName name="_xlnm.Print_Area" localSheetId="6">'2. POUŽITÍ DOTACE - aktivita5'!$A$1:$E$50</definedName>
    <definedName name="_xlnm.Print_Area" localSheetId="7">'2. POUŽITÍ DOTACE - aktivita6'!$A$1:$E$50</definedName>
    <definedName name="_xlnm.Print_Area" localSheetId="8">'2. POUŽITÍ DOTACE - aktivita7'!$A$1:$E$50</definedName>
    <definedName name="_xlnm.Print_Area" localSheetId="9">'2. POUŽITÍ DOTACE - aktivita8'!$A$1:$E$50</definedName>
    <definedName name="_xlnm.Print_Area" localSheetId="10">'2. POUŽITÍ DOTACE - aktivita9'!$A$1:$E$50</definedName>
    <definedName name="_xlnm.Print_Area" localSheetId="1">'2. POUŽITÍ DOTACE - rozpočet'!$A$1:$E$68</definedName>
    <definedName name="_xlnm.Print_Area" localSheetId="14">'3. FINANČNÍ VYPOŘÁDÁNÍ Vyhl.'!$A$1:$J$30</definedName>
    <definedName name="_xlnm.Print_Area" localSheetId="15">'4. Naplnění účelu dotace'!$A$1:$I$70</definedName>
    <definedName name="_xlnm.Print_Area" localSheetId="16">'5. Mzdy, DPP, DPČ, odvody'!$A$1:$L$57</definedName>
    <definedName name="_xlnm.Print_Area" localSheetId="17">'6. OSVČ'!$A$1:$L$49</definedName>
    <definedName name="_xlnm.Print_Area" localSheetId="18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8" l="1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E41" i="28" l="1"/>
  <c r="E9" i="28"/>
  <c r="E10" i="28"/>
  <c r="E11" i="28"/>
  <c r="E14" i="28"/>
  <c r="E15" i="28"/>
  <c r="E17" i="28"/>
  <c r="E18" i="28"/>
  <c r="E19" i="28"/>
  <c r="E20" i="28"/>
  <c r="E22" i="28"/>
  <c r="E23" i="28"/>
  <c r="E24" i="28"/>
  <c r="E25" i="28"/>
  <c r="G17" i="47"/>
  <c r="G17" i="43"/>
  <c r="C6" i="52"/>
  <c r="D5" i="52"/>
  <c r="B45" i="52"/>
  <c r="B44" i="52"/>
  <c r="B43" i="52"/>
  <c r="B42" i="52"/>
  <c r="D26" i="52"/>
  <c r="D27" i="52" s="1"/>
  <c r="C26" i="52"/>
  <c r="C27" i="52" s="1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C4" i="52"/>
  <c r="C3" i="52"/>
  <c r="C2" i="52"/>
  <c r="E1" i="52"/>
  <c r="C1" i="52"/>
  <c r="C6" i="51"/>
  <c r="D5" i="51"/>
  <c r="B45" i="51"/>
  <c r="B44" i="51"/>
  <c r="B43" i="51"/>
  <c r="B42" i="51"/>
  <c r="D26" i="51"/>
  <c r="D27" i="51" s="1"/>
  <c r="C26" i="51"/>
  <c r="C27" i="51" s="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C4" i="51"/>
  <c r="C3" i="51"/>
  <c r="C2" i="51"/>
  <c r="E1" i="51"/>
  <c r="C1" i="51"/>
  <c r="C6" i="50"/>
  <c r="D5" i="50"/>
  <c r="B45" i="50"/>
  <c r="B44" i="50"/>
  <c r="B43" i="50"/>
  <c r="B42" i="50"/>
  <c r="D26" i="50"/>
  <c r="D27" i="50" s="1"/>
  <c r="C26" i="50"/>
  <c r="C27" i="50" s="1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C4" i="50"/>
  <c r="C3" i="50"/>
  <c r="C2" i="50"/>
  <c r="E1" i="50"/>
  <c r="C1" i="50"/>
  <c r="C6" i="49"/>
  <c r="D5" i="49"/>
  <c r="B45" i="49"/>
  <c r="B44" i="49"/>
  <c r="B43" i="49"/>
  <c r="B42" i="49"/>
  <c r="C27" i="49"/>
  <c r="D26" i="49"/>
  <c r="D36" i="28" s="1"/>
  <c r="C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C4" i="49"/>
  <c r="C3" i="49"/>
  <c r="C2" i="49"/>
  <c r="E1" i="49"/>
  <c r="C1" i="49"/>
  <c r="C6" i="48"/>
  <c r="D5" i="48"/>
  <c r="B45" i="48"/>
  <c r="B44" i="48"/>
  <c r="B43" i="48"/>
  <c r="B42" i="48"/>
  <c r="D26" i="48"/>
  <c r="D27" i="48" s="1"/>
  <c r="C26" i="48"/>
  <c r="C27" i="48" s="1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C4" i="48"/>
  <c r="C3" i="48"/>
  <c r="C2" i="48"/>
  <c r="E1" i="48"/>
  <c r="C1" i="48"/>
  <c r="C6" i="47"/>
  <c r="D5" i="47"/>
  <c r="B45" i="47"/>
  <c r="B44" i="47"/>
  <c r="B43" i="47"/>
  <c r="B42" i="47"/>
  <c r="C27" i="47"/>
  <c r="D26" i="47"/>
  <c r="G19" i="47" s="1"/>
  <c r="C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C4" i="47"/>
  <c r="C3" i="47"/>
  <c r="C2" i="47"/>
  <c r="E1" i="47"/>
  <c r="C1" i="47"/>
  <c r="C6" i="46"/>
  <c r="D5" i="46"/>
  <c r="B45" i="46"/>
  <c r="B44" i="46"/>
  <c r="B43" i="46"/>
  <c r="B42" i="46"/>
  <c r="D26" i="46"/>
  <c r="D27" i="46" s="1"/>
  <c r="C26" i="46"/>
  <c r="C27" i="46" s="1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C4" i="46"/>
  <c r="C3" i="46"/>
  <c r="C2" i="46"/>
  <c r="E1" i="46"/>
  <c r="C1" i="46"/>
  <c r="D5" i="45"/>
  <c r="C6" i="45"/>
  <c r="B45" i="45"/>
  <c r="B44" i="45"/>
  <c r="B43" i="45"/>
  <c r="B42" i="45"/>
  <c r="D26" i="45"/>
  <c r="D27" i="45" s="1"/>
  <c r="C26" i="45"/>
  <c r="C27" i="45" s="1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C4" i="45"/>
  <c r="C3" i="45"/>
  <c r="C2" i="45"/>
  <c r="E1" i="45"/>
  <c r="C1" i="45"/>
  <c r="C6" i="44"/>
  <c r="D5" i="44"/>
  <c r="B45" i="44"/>
  <c r="B44" i="44"/>
  <c r="B43" i="44"/>
  <c r="B42" i="44"/>
  <c r="D26" i="44"/>
  <c r="D27" i="44" s="1"/>
  <c r="C26" i="44"/>
  <c r="C27" i="44" s="1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C4" i="44"/>
  <c r="C3" i="44"/>
  <c r="C2" i="44"/>
  <c r="E1" i="44"/>
  <c r="C1" i="44"/>
  <c r="C6" i="43"/>
  <c r="D5" i="43"/>
  <c r="B45" i="43"/>
  <c r="B44" i="43"/>
  <c r="B43" i="43"/>
  <c r="B42" i="43"/>
  <c r="C27" i="43"/>
  <c r="D26" i="43"/>
  <c r="D27" i="43" s="1"/>
  <c r="C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C4" i="43"/>
  <c r="C3" i="43"/>
  <c r="C2" i="43"/>
  <c r="E1" i="43"/>
  <c r="C1" i="43"/>
  <c r="C6" i="42"/>
  <c r="D5" i="42"/>
  <c r="B45" i="42"/>
  <c r="B44" i="42"/>
  <c r="B43" i="42"/>
  <c r="B42" i="42"/>
  <c r="D26" i="42"/>
  <c r="D27" i="42" s="1"/>
  <c r="C26" i="42"/>
  <c r="C27" i="42" s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C4" i="42"/>
  <c r="C3" i="42"/>
  <c r="C2" i="42"/>
  <c r="E1" i="42"/>
  <c r="C1" i="42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8" i="41"/>
  <c r="E12" i="28"/>
  <c r="E13" i="28"/>
  <c r="E16" i="28"/>
  <c r="E21" i="28"/>
  <c r="D34" i="28" l="1"/>
  <c r="E34" i="28" s="1"/>
  <c r="G17" i="52"/>
  <c r="G19" i="52"/>
  <c r="D39" i="28"/>
  <c r="E39" i="28" s="1"/>
  <c r="K39" i="28" s="1"/>
  <c r="D38" i="28"/>
  <c r="E38" i="28" s="1"/>
  <c r="K38" i="28" s="1"/>
  <c r="G17" i="51"/>
  <c r="G19" i="51"/>
  <c r="D37" i="28"/>
  <c r="E37" i="28" s="1"/>
  <c r="K37" i="28" s="1"/>
  <c r="G17" i="50"/>
  <c r="G19" i="50"/>
  <c r="D27" i="49"/>
  <c r="G17" i="49"/>
  <c r="G19" i="49"/>
  <c r="E26" i="49"/>
  <c r="F26" i="49" s="1"/>
  <c r="G17" i="48"/>
  <c r="D35" i="28"/>
  <c r="G19" i="48"/>
  <c r="D27" i="47"/>
  <c r="G17" i="46"/>
  <c r="G19" i="46"/>
  <c r="D33" i="28"/>
  <c r="E33" i="28" s="1"/>
  <c r="K33" i="28" s="1"/>
  <c r="G17" i="45"/>
  <c r="G19" i="45"/>
  <c r="D32" i="28"/>
  <c r="E32" i="28" s="1"/>
  <c r="G19" i="43"/>
  <c r="D30" i="28"/>
  <c r="D31" i="28"/>
  <c r="E31" i="28" s="1"/>
  <c r="K31" i="28" s="1"/>
  <c r="G17" i="44"/>
  <c r="G19" i="44"/>
  <c r="G19" i="42"/>
  <c r="G17" i="42"/>
  <c r="D29" i="28"/>
  <c r="E29" i="28" s="1"/>
  <c r="K29" i="28" s="1"/>
  <c r="E26" i="41"/>
  <c r="E26" i="52"/>
  <c r="F26" i="52" s="1"/>
  <c r="E26" i="51"/>
  <c r="F26" i="51" s="1"/>
  <c r="E26" i="50"/>
  <c r="F26" i="50" s="1"/>
  <c r="E26" i="48"/>
  <c r="E26" i="47"/>
  <c r="E26" i="46"/>
  <c r="F26" i="46" s="1"/>
  <c r="E26" i="45"/>
  <c r="E26" i="44"/>
  <c r="F26" i="44" s="1"/>
  <c r="E26" i="43"/>
  <c r="F26" i="43" s="1"/>
  <c r="E26" i="42"/>
  <c r="F26" i="42" s="1"/>
  <c r="E8" i="28"/>
  <c r="E26" i="28" s="1"/>
  <c r="J1" i="1"/>
  <c r="G16" i="1"/>
  <c r="D5" i="41"/>
  <c r="E1" i="41"/>
  <c r="E30" i="28"/>
  <c r="K30" i="28" s="1"/>
  <c r="E35" i="28"/>
  <c r="E36" i="28"/>
  <c r="K36" i="28" s="1"/>
  <c r="E1" i="28"/>
  <c r="C28" i="28"/>
  <c r="C6" i="41" s="1"/>
  <c r="B45" i="41"/>
  <c r="B44" i="41"/>
  <c r="B43" i="41"/>
  <c r="B42" i="41"/>
  <c r="D26" i="41"/>
  <c r="C26" i="41"/>
  <c r="C27" i="41" s="1"/>
  <c r="C4" i="41"/>
  <c r="C3" i="41"/>
  <c r="C2" i="41"/>
  <c r="C1" i="41"/>
  <c r="D27" i="41" l="1"/>
  <c r="D28" i="28" s="1"/>
  <c r="D40" i="28" s="1"/>
  <c r="G19" i="41"/>
  <c r="G17" i="41"/>
  <c r="C40" i="28"/>
  <c r="C26" i="28"/>
  <c r="C41" i="28" s="1"/>
  <c r="E28" i="28" l="1"/>
  <c r="B63" i="28"/>
  <c r="B62" i="28"/>
  <c r="B61" i="28"/>
  <c r="B60" i="28"/>
  <c r="C6" i="28"/>
  <c r="C4" i="28"/>
  <c r="C3" i="28"/>
  <c r="C2" i="28"/>
  <c r="C1" i="28"/>
  <c r="E40" i="28" l="1"/>
  <c r="C12" i="4" l="1"/>
  <c r="E1" i="27" l="1"/>
  <c r="C50" i="27"/>
  <c r="C49" i="27"/>
  <c r="C48" i="27"/>
  <c r="C47" i="27"/>
  <c r="D11" i="27"/>
  <c r="D22" i="27" s="1"/>
  <c r="C6" i="27"/>
  <c r="A6" i="27"/>
  <c r="E49" i="26"/>
  <c r="E48" i="26"/>
  <c r="E47" i="26"/>
  <c r="E46" i="26"/>
  <c r="A6" i="26"/>
  <c r="G57" i="25"/>
  <c r="G56" i="25"/>
  <c r="G55" i="25"/>
  <c r="G54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E37" i="27"/>
  <c r="D37" i="27"/>
  <c r="A36" i="27"/>
  <c r="G35" i="27"/>
  <c r="G34" i="27"/>
  <c r="G33" i="27"/>
  <c r="G32" i="27"/>
  <c r="G31" i="27"/>
  <c r="G30" i="27"/>
  <c r="G29" i="27"/>
  <c r="G28" i="27"/>
  <c r="G27" i="27"/>
  <c r="G26" i="27"/>
  <c r="E25" i="27"/>
  <c r="D25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A1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D12" i="25"/>
  <c r="I5" i="25"/>
  <c r="A1" i="25"/>
  <c r="A67" i="5"/>
  <c r="A68" i="5"/>
  <c r="A69" i="5"/>
  <c r="A66" i="5"/>
  <c r="A13" i="4"/>
  <c r="A16" i="1"/>
  <c r="A6" i="5"/>
  <c r="C7" i="27" l="1"/>
  <c r="O7" i="27" s="1"/>
  <c r="D39" i="27"/>
  <c r="F33" i="27" s="1"/>
  <c r="F14" i="27" l="1"/>
  <c r="F19" i="27"/>
  <c r="F23" i="27"/>
  <c r="F18" i="27"/>
  <c r="F27" i="27"/>
  <c r="F30" i="27"/>
  <c r="F24" i="27"/>
  <c r="F25" i="27" s="1"/>
  <c r="F28" i="27"/>
  <c r="F32" i="27"/>
  <c r="F26" i="27"/>
  <c r="F31" i="27"/>
  <c r="H39" i="27"/>
  <c r="F35" i="27"/>
  <c r="F13" i="27"/>
  <c r="F34" i="27"/>
  <c r="F12" i="27"/>
  <c r="F17" i="27"/>
  <c r="F16" i="27"/>
  <c r="F29" i="27"/>
  <c r="F15" i="27"/>
  <c r="F20" i="27"/>
  <c r="I5" i="5"/>
  <c r="B4" i="5"/>
  <c r="B3" i="5"/>
  <c r="B2" i="5"/>
  <c r="B1" i="5"/>
  <c r="A1" i="5"/>
  <c r="F37" i="27" l="1"/>
  <c r="B1" i="1"/>
  <c r="C16" i="1"/>
  <c r="B2" i="1"/>
  <c r="H16" i="1"/>
  <c r="H20" i="1" l="1"/>
  <c r="I20" i="1"/>
  <c r="G20" i="1"/>
  <c r="H14" i="1"/>
  <c r="G14" i="1"/>
  <c r="B26" i="1"/>
  <c r="J23" i="1"/>
  <c r="J22" i="1"/>
  <c r="J21" i="1"/>
  <c r="J19" i="1"/>
  <c r="J18" i="1"/>
  <c r="J17" i="1"/>
  <c r="G24" i="1" l="1"/>
  <c r="H24" i="1"/>
  <c r="J20" i="1"/>
  <c r="D26" i="28" l="1"/>
  <c r="G17" i="28" l="1"/>
  <c r="E11" i="27"/>
  <c r="G19" i="28"/>
  <c r="D41" i="28"/>
  <c r="E42" i="28" s="1"/>
  <c r="D7" i="27" s="1"/>
  <c r="I16" i="1"/>
  <c r="E43" i="28" l="1"/>
  <c r="F43" i="28" s="1"/>
  <c r="C6" i="25"/>
  <c r="E22" i="27"/>
  <c r="E39" i="27" s="1"/>
  <c r="G11" i="27"/>
  <c r="F11" i="27"/>
  <c r="F22" i="27" s="1"/>
  <c r="F39" i="27" s="1"/>
  <c r="G39" i="27" s="1"/>
  <c r="A42" i="28"/>
  <c r="C6" i="26"/>
  <c r="E6" i="26" s="1"/>
  <c r="G41" i="28"/>
  <c r="C6" i="5"/>
  <c r="I14" i="1"/>
  <c r="I24" i="1" s="1"/>
  <c r="J16" i="1"/>
  <c r="F41" i="28"/>
  <c r="K16" i="1" l="1"/>
  <c r="J14" i="1"/>
  <c r="J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042578DA-E5E0-48DF-ACB9-A33745A8B10D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</t>
        </r>
        <r>
          <rPr>
            <b/>
            <sz val="9"/>
            <color indexed="81"/>
            <rFont val="Tahoma"/>
            <family val="2"/>
            <charset val="238"/>
          </rPr>
          <t>ke dni 31.12.2021.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<sst xmlns="http://schemas.openxmlformats.org/spreadsheetml/2006/main" count="1174" uniqueCount="287">
  <si>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</si>
  <si>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</si>
  <si>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</si>
  <si>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</si>
  <si>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</si>
  <si>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</si>
  <si>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</si>
  <si>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</si>
  <si>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</si>
  <si>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</si>
  <si>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</si>
  <si>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</si>
  <si>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</si>
  <si>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</si>
  <si>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</si>
  <si>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</si>
  <si>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</si>
  <si>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</si>
  <si>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</si>
  <si>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</si>
  <si>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</si>
  <si>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</si>
  <si>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</si>
  <si>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</si>
  <si>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</si>
  <si>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</si>
  <si>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</si>
  <si>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</si>
  <si>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</si>
  <si>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</si>
  <si>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</si>
  <si>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</si>
  <si>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</si>
  <si>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</si>
  <si>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</si>
  <si>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</si>
  <si>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</si>
  <si>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</si>
  <si>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</si>
  <si>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</si>
  <si>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</si>
  <si>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</si>
  <si>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</si>
  <si>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</si>
  <si>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</si>
  <si>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</si>
  <si>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</si>
  <si>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</si>
  <si>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</si>
  <si>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</si>
  <si>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</si>
  <si>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</si>
  <si>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</si>
  <si>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</si>
  <si>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</si>
  <si>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</si>
  <si>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</si>
  <si>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</si>
  <si>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</si>
  <si>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</si>
  <si>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</si>
  <si>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</si>
  <si>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</si>
  <si>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</si>
  <si>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</si>
  <si>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</si>
  <si>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</si>
  <si>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</si>
  <si>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</si>
  <si>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</si>
  <si>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</si>
  <si>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</si>
  <si>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</si>
  <si>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</si>
  <si>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</si>
  <si>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</si>
  <si>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</si>
  <si>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</si>
  <si>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</si>
  <si>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</si>
  <si>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</si>
  <si>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</si>
  <si>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</si>
  <si>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</si>
  <si>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</si>
  <si>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</si>
  <si>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</si>
  <si>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</si>
  <si>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</si>
  <si>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</si>
  <si>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</si>
  <si>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</si>
  <si>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</si>
  <si>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</si>
  <si>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</si>
  <si>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</si>
  <si>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</si>
  <si>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</si>
  <si>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</si>
  <si>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</si>
  <si>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</si>
  <si>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</si>
  <si>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</si>
  <si>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</si>
  <si>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</si>
  <si>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</si>
  <si>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</si>
  <si>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</si>
  <si>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</si>
  <si>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</si>
  <si>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</si>
  <si>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</si>
  <si>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</si>
  <si>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</si>
  <si>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</si>
  <si>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</si>
  <si>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</si>
  <si>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</si>
  <si>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</si>
  <si>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</si>
  <si>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</si>
  <si>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</si>
  <si>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</si>
  <si>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</si>
  <si>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</si>
  <si>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</si>
  <si>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</si>
  <si>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</si>
  <si>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</si>
  <si>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</si>
  <si>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</si>
  <si>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</si>
  <si>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</si>
  <si>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</si>
  <si>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</si>
  <si>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</si>
  <si>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</si>
  <si>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</si>
  <si>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</si>
  <si>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</si>
  <si>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</si>
  <si>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</si>
  <si>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</si>
  <si>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</si>
  <si>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</si>
  <si>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</si>
  <si>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</si>
  <si>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</si>
  <si>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</si>
  <si>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</si>
  <si>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</si>
  <si>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</si>
  <si>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</si>
  <si>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</si>
  <si>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</si>
  <si>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</si>
  <si>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</si>
  <si>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</si>
  <si>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</si>
  <si>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</si>
  <si>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</si>
  <si>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</si>
  <si>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</si>
  <si>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</si>
  <si>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</si>
  <si>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</si>
  <si>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</si>
  <si>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</si>
  <si>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</si>
  <si>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</si>
  <si>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</si>
  <si>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</si>
  <si>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OLYMP21</t>
  </si>
  <si>
    <t>číslo jednací RoPD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</si>
  <si>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</si>
  <si>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</si>
  <si>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</si>
  <si>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</si>
  <si>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</si>
  <si>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</si>
  <si>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</si>
  <si>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</si>
  <si>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</si>
  <si>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</si>
  <si>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</si>
  <si>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</si>
  <si>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</si>
  <si>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</si>
  <si>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</si>
  <si>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</si>
  <si>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</si>
  <si>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</si>
  <si>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</si>
  <si>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</si>
  <si>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</si>
  <si>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</si>
  <si>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</si>
  <si>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</si>
  <si>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</si>
  <si>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</si>
  <si>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</si>
  <si>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</si>
  <si>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</si>
  <si>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</si>
  <si>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</si>
  <si>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</si>
  <si>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</si>
  <si>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Přehled všech zdrojů financování projektu/akce - do výše 100%</t>
  </si>
  <si>
    <t>Kontrola zdrojů:</t>
  </si>
  <si>
    <t>Agentura2021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</si>
  <si>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„OLYMP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</si>
  <si>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a)</t>
  </si>
  <si>
    <t>b)</t>
  </si>
  <si>
    <t>c)</t>
  </si>
  <si>
    <t>d)</t>
  </si>
  <si>
    <t>e)</t>
  </si>
  <si>
    <t>f)</t>
  </si>
  <si>
    <t>g)</t>
  </si>
  <si>
    <t>náklady na vzdělávání odborných pracovníků v oblasti sportu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</si>
  <si>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</si>
  <si>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</si>
  <si>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</si>
  <si>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</si>
  <si>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</si>
  <si>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</si>
  <si>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</si>
  <si>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</si>
  <si>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</si>
  <si>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</si>
  <si>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</si>
  <si>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náklady na testování a další služby, dezinfekční prostředky, osobní ochranné pomůcky (roušky, respirátory atd.) a jiný spotřební materiál související s ochrannými opatřeními proti šíření nemoci COVID-19</t>
  </si>
  <si>
    <t>ostatní náklady</t>
  </si>
  <si>
    <t>Použití dle rozpočtu</t>
  </si>
  <si>
    <r>
      <rPr>
        <b/>
        <sz val="10"/>
        <color rgb="FF404040"/>
        <rFont val="Arial"/>
        <family val="2"/>
        <charset val="238"/>
      </rPr>
      <t xml:space="preserve">náklady na realizaci sportovní, organizační a obsahové činnosti </t>
    </r>
    <r>
      <rPr>
        <sz val="10"/>
        <color rgb="FF404040"/>
        <rFont val="Arial"/>
        <family val="2"/>
        <charset val="238"/>
      </rPr>
      <t>související s plněním účelu dle Rozhodnutí, zejm. poskytování personálního, metodického, technického, technologického a servisního zabezpečení sportovním organizacím</t>
    </r>
  </si>
  <si>
    <r>
      <rPr>
        <b/>
        <sz val="10"/>
        <color rgb="FF404040"/>
        <rFont val="Arial"/>
        <family val="2"/>
        <charset val="238"/>
      </rPr>
      <t>náklady na zabezpečení sportovní reprezentace České republiky</t>
    </r>
    <r>
      <rPr>
        <sz val="10"/>
        <color rgb="FF404040"/>
        <rFont val="Arial"/>
        <family val="2"/>
        <charset val="238"/>
      </rPr>
      <t xml:space="preserve"> související s plněním účelu dle Rozhodnutí</t>
    </r>
  </si>
  <si>
    <t xml:space="preserve">Rozpočet </t>
  </si>
  <si>
    <t>Skutečné čerpání</t>
  </si>
  <si>
    <t xml:space="preserve">CELKEM </t>
  </si>
  <si>
    <t>s limitem do výše 10 % poskytnuté dotace</t>
  </si>
  <si>
    <t xml:space="preserve"> s limitem do výše 15 % poskytnuté dotace</t>
  </si>
  <si>
    <t>jedná-li se o osobní výkon služeb platí limit stanovený pro osobní náklady zaměstnanců dle písm. p)</t>
  </si>
  <si>
    <r>
      <rPr>
        <b/>
        <sz val="10"/>
        <color rgb="FF404040"/>
        <rFont val="Arial"/>
        <family val="2"/>
        <charset val="238"/>
      </rPr>
      <t>náklady na trenérské služby, zdravotní služby, metodické služby, služby technického a servisního zabezpečení</t>
    </r>
    <r>
      <rPr>
        <sz val="10"/>
        <color rgb="FF404040"/>
        <rFont val="Arial"/>
        <family val="2"/>
        <charset val="238"/>
      </rPr>
      <t xml:space="preserve">, související s plněním účelu dle Rozhodnutí
</t>
    </r>
  </si>
  <si>
    <r>
      <rPr>
        <b/>
        <sz val="10"/>
        <color rgb="FF404040"/>
        <rFont val="Arial"/>
        <family val="2"/>
        <charset val="238"/>
      </rPr>
      <t xml:space="preserve">osobní náklady zaměstnanců </t>
    </r>
    <r>
      <rPr>
        <sz val="10"/>
        <color rgb="FF404040"/>
        <rFont val="Arial"/>
        <family val="2"/>
        <charset val="238"/>
      </rPr>
      <t xml:space="preserve">– trenérů, členů realizačního týmu, administrativních, organizačních a dalších podpůrných pracovníků podílejících se na aktivitách naplňující účel dle Rozhodnutí,
</t>
    </r>
  </si>
  <si>
    <r>
      <rPr>
        <b/>
        <sz val="10"/>
        <color rgb="FF404040"/>
        <rFont val="Arial"/>
        <family val="2"/>
        <charset val="238"/>
      </rPr>
      <t>náklady na úrazové a cestovní pojištění, pojištění odpovědnosti, pojištění sportovních potřeb a sportovního materiálu, léčebné náklady v zahraničí, cestovné, dopravu, ubytování, stravování v České republice i v zahraničí</t>
    </r>
    <r>
      <rPr>
        <sz val="10"/>
        <color rgb="FF404040"/>
        <rFont val="Arial"/>
        <family val="2"/>
        <charset val="238"/>
      </rPr>
      <t>, pokud souvisejí s plněním účelu dle Rozhodnutí</t>
    </r>
  </si>
  <si>
    <t>celkové způsobilé náklady (v Kč)</t>
  </si>
  <si>
    <t>Základní provoz organizace - činnost ČOV,složek a komisí</t>
  </si>
  <si>
    <t>Poskytnutá podpora členům</t>
  </si>
  <si>
    <t>Sociální program pro bývalé olympioniky, vč. činnosti ČKO</t>
  </si>
  <si>
    <t>Podpora rozvoje odbornosti</t>
  </si>
  <si>
    <t>Duální kariéra, vč. sportovní diplomacie</t>
  </si>
  <si>
    <t xml:space="preserve">Česko sportuje - projekt SOV (Sazka olympijský víceboj) </t>
  </si>
  <si>
    <t>Projekt fair - play ve sportu</t>
  </si>
  <si>
    <t>Projekt genderové vyváženosti</t>
  </si>
  <si>
    <t>Zajištění přípravy a výpravy OH 2020 Tokio</t>
  </si>
  <si>
    <t>Zajištění přípravy a výpravy OH 2022 Peking</t>
  </si>
  <si>
    <t>Zajištění výprav zabezpečovaných ČOV - mimo OH</t>
  </si>
  <si>
    <t>Zdravotní zabezpečení reprezentace</t>
  </si>
  <si>
    <t xml:space="preserve"> CELKEM</t>
  </si>
  <si>
    <t>Celková výše dotace dle jednotlivých aktivit</t>
  </si>
  <si>
    <r>
      <rPr>
        <b/>
        <sz val="10"/>
        <color rgb="FF404040"/>
        <rFont val="Arial"/>
        <family val="2"/>
        <charset val="238"/>
      </rPr>
      <t xml:space="preserve">nájemné prostor a zařízení </t>
    </r>
    <r>
      <rPr>
        <sz val="10"/>
        <color rgb="FF404040"/>
        <rFont val="Arial"/>
        <family val="2"/>
        <charset val="238"/>
      </rPr>
      <t>související s plněním účelu dle Rozhodnutí</t>
    </r>
  </si>
  <si>
    <t>skutečné čerpání dle aktivit</t>
  </si>
  <si>
    <t>Rozdíl v aktivitách</t>
  </si>
  <si>
    <t>Prosím pouze zkontrolujte správnost - v případě nejasností, prosím VOLEJTE POSKYTOVATELE</t>
  </si>
  <si>
    <t>NEVYPLŇUJTE HODNOTY - JE NAVEDENO Z LISTŮ JEDNOTLIVÝCH AKTIVIT!! VYPLŇTE PROSÍM POUZE ZDŮVODNĚNÍ VRATKY - OD ŘÁDKU 44!!</t>
  </si>
  <si>
    <t>Částka na aktivitu:</t>
  </si>
  <si>
    <t>Aktivita: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</si>
  <si>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</si>
  <si>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 xml:space="preserve">DOTACE SE POSKYTLA "ZCELA" - NEVYPLŇUJTE!! </t>
  </si>
  <si>
    <t>ROZDÍL</t>
  </si>
  <si>
    <r>
      <rPr>
        <b/>
        <sz val="10"/>
        <color rgb="FF404040"/>
        <rFont val="Arial"/>
        <family val="2"/>
        <charset val="238"/>
      </rPr>
      <t xml:space="preserve">vybavení drobným hmotným majetkem </t>
    </r>
    <r>
      <rPr>
        <sz val="10"/>
        <color rgb="FF404040"/>
        <rFont val="Arial"/>
        <family val="2"/>
        <charset val="238"/>
      </rPr>
      <t xml:space="preserve">souvisejícím s plněním účelu dle Rozhodnutí, jehož ocenění je </t>
    </r>
    <r>
      <rPr>
        <b/>
        <sz val="10"/>
        <color rgb="FF404040"/>
        <rFont val="Arial"/>
        <family val="2"/>
        <charset val="238"/>
      </rPr>
      <t>nižší/rovno 60 tis. Kč</t>
    </r>
    <r>
      <rPr>
        <sz val="10"/>
        <color rgb="FF404040"/>
        <rFont val="Arial"/>
        <family val="2"/>
        <charset val="238"/>
      </rPr>
      <t xml:space="preserve"> </t>
    </r>
    <r>
      <rPr>
        <b/>
        <sz val="10"/>
        <color rgb="FF404040"/>
        <rFont val="Arial"/>
        <family val="2"/>
        <charset val="238"/>
      </rPr>
      <t>bez DPH</t>
    </r>
  </si>
  <si>
    <r>
      <rPr>
        <b/>
        <sz val="10"/>
        <color rgb="FF404040"/>
        <rFont val="Arial"/>
        <family val="2"/>
        <charset val="238"/>
      </rPr>
      <t xml:space="preserve">vybavení drobným nehmotným majetkem </t>
    </r>
    <r>
      <rPr>
        <sz val="10"/>
        <color rgb="FF404040"/>
        <rFont val="Arial"/>
        <family val="2"/>
        <charset val="238"/>
      </rPr>
      <t xml:space="preserve">souvisejícím s plněním účelu dle Rozhodnutí, jehož ocenění je </t>
    </r>
    <r>
      <rPr>
        <b/>
        <sz val="10"/>
        <color rgb="FF404040"/>
        <rFont val="Arial"/>
        <family val="2"/>
        <charset val="238"/>
      </rPr>
      <t>nižší/rovno 100 tis. Kč bez DPH</t>
    </r>
  </si>
  <si>
    <t xml:space="preserve">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 </t>
  </si>
  <si>
    <t>Rozdíl</t>
  </si>
  <si>
    <t>náklady na údržbu a provoz sportovních zařízení ve vlastnictví příjemce</t>
  </si>
  <si>
    <t xml:space="preserve">náklady na údržbu a provoz administrativní budovy ve vlastnictví příjemce
</t>
  </si>
  <si>
    <t>náklady na účast sportovců, trenérů a členů realizačního týmu na OH</t>
  </si>
  <si>
    <t xml:space="preserve">náklady na zabezpečení sportovní, tělovýchovné, organizační a servisní funkce </t>
  </si>
  <si>
    <t>náklady na realizaci aktivit zastřešující sportovní organizace souvisejících s její úlohou a posláním jakožto reprezentanta olympijského hnutí,</t>
  </si>
  <si>
    <r>
      <rPr>
        <b/>
        <sz val="10"/>
        <color rgb="FF404040"/>
        <rFont val="Arial"/>
        <family val="2"/>
        <charset val="238"/>
      </rPr>
      <t>náklady na zabezpečení specifických potřeb souvisejících s činností sportovních organizací a jejich členů</t>
    </r>
    <r>
      <rPr>
        <sz val="10"/>
        <color rgb="FF404040"/>
        <rFont val="Arial"/>
        <family val="2"/>
        <charset val="238"/>
      </rPr>
      <t>, např. v oblasti sociální, oblasti pojištění sportovců a trenérů (úrazové pojištění sportovců, pojištění odpovědnosti trenérů a cvičitelů), oblasti plateb autorských poplatků (OSA, INTERGRAM) a dalších</t>
    </r>
  </si>
  <si>
    <r>
      <rPr>
        <b/>
        <sz val="10"/>
        <color rgb="FF404040"/>
        <rFont val="Arial"/>
        <family val="2"/>
        <charset val="238"/>
      </rPr>
      <t>náklady na propagaci související s aktivitami sportovní organizace</t>
    </r>
    <r>
      <rPr>
        <sz val="10"/>
        <color rgb="FF404040"/>
        <rFont val="Arial"/>
        <family val="2"/>
        <charset val="238"/>
      </rPr>
      <t>, pokud souvisejí s plněním účeludle Rozhodnutí, a odměny za sportovní výsledky,</t>
    </r>
  </si>
  <si>
    <t>náklady na údržbu a provoz administrativní budovy ve vlastnictví příjemce</t>
  </si>
  <si>
    <r>
      <rPr>
        <b/>
        <sz val="10"/>
        <color rgb="FF404040"/>
        <rFont val="Arial"/>
        <family val="2"/>
        <charset val="238"/>
      </rPr>
      <t>náklady na trenérské služby, zdravotní služby, metodické služby, služby technického a servisního zabezpečení</t>
    </r>
    <r>
      <rPr>
        <sz val="10"/>
        <color rgb="FF404040"/>
        <rFont val="Arial"/>
        <family val="2"/>
        <charset val="238"/>
      </rPr>
      <t>, související s plněním účelu dle Rozhodnutí</t>
    </r>
  </si>
  <si>
    <r>
      <rPr>
        <b/>
        <sz val="10"/>
        <color rgb="FF404040"/>
        <rFont val="Arial"/>
        <family val="2"/>
        <charset val="238"/>
      </rPr>
      <t xml:space="preserve">osobní náklady zaměstnanců </t>
    </r>
    <r>
      <rPr>
        <sz val="10"/>
        <color rgb="FF404040"/>
        <rFont val="Arial"/>
        <family val="2"/>
        <charset val="238"/>
      </rPr>
      <t>– trenérů, členů realizačního týmu, administrativních, organizačních a dalších podpůrných pracovníků podílejících se na aktivitách naplňující účel dle Rozhodnutí</t>
    </r>
  </si>
  <si>
    <t>závazná povinnost realizace aktivity bez možnosti přesunu prostředků do jiné aktivity</t>
  </si>
  <si>
    <r>
      <t xml:space="preserve">2. Použití dotace (rozpočet + aktivity 1-12) - </t>
    </r>
    <r>
      <rPr>
        <b/>
        <sz val="10"/>
        <color theme="1"/>
        <rFont val="Arial"/>
        <family val="2"/>
        <charset val="238"/>
      </rPr>
      <t>celkem13 listů</t>
    </r>
  </si>
  <si>
    <t>Vykázané osobní náklady po jednotlivých osobách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</si>
  <si>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  <r>
      <rPr>
        <b/>
        <sz val="11"/>
        <color rgb="FFFF0000"/>
        <rFont val="Calibri"/>
        <family val="2"/>
        <charset val="238"/>
        <scheme val="minor"/>
      </rPr>
      <t xml:space="preserve"> - s ohledem na povinné aktivity (2,3,4,6,9,10,11,12)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</si>
</sst>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8"/>
      <color theme="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40404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rgb="FFF1F8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</cellStyleXfs>
  <cellXfs count="442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right" vertical="center"/>
      <protection locked="0"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/>
      <protection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11" fillId="0" borderId="11" xfId="0" applyFont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58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8" fillId="0" borderId="25" xfId="2" applyFont="1" applyBorder="1" applyAlignment="1" applyProtection="1">
      <alignment horizontal="left" vertical="center"/>
      <protection hidden="1"/>
    </xf>
    <xf numFmtId="0" fontId="8" fillId="0" borderId="12" xfId="2" applyFont="1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0" fontId="8" fillId="0" borderId="1" xfId="2" applyFont="1" applyBorder="1" applyAlignment="1" applyProtection="1">
      <alignment horizontal="left" vertical="center"/>
      <protection hidden="1"/>
    </xf>
    <xf numFmtId="0" fontId="8" fillId="0" borderId="14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49" fontId="45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2" applyNumberFormat="1" applyFont="1" applyFill="1" applyBorder="1" applyAlignment="1" applyProtection="1">
      <alignment horizontal="right" vertical="center" wrapText="1"/>
      <protection hidden="1"/>
    </xf>
    <xf numFmtId="44" fontId="7" fillId="9" borderId="35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0" fontId="53" fillId="14" borderId="0" xfId="0" applyFont="1" applyFill="1" applyAlignment="1" applyProtection="1">
      <alignment vertical="center"/>
      <protection hidden="1"/>
    </xf>
    <xf numFmtId="0" fontId="53" fillId="14" borderId="0" xfId="0" applyFont="1" applyFill="1" applyProtection="1">
      <protection hidden="1"/>
    </xf>
    <xf numFmtId="0" fontId="54" fillId="14" borderId="0" xfId="0" applyFont="1" applyFill="1" applyProtection="1">
      <protection hidden="1"/>
    </xf>
    <xf numFmtId="49" fontId="7" fillId="6" borderId="0" xfId="2" applyNumberFormat="1" applyFont="1" applyFill="1" applyBorder="1" applyAlignment="1" applyProtection="1">
      <alignment horizontal="center" vertical="center" wrapText="1"/>
      <protection hidden="1"/>
    </xf>
    <xf numFmtId="0" fontId="15" fillId="6" borderId="0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center" vertical="center"/>
      <protection hidden="1"/>
    </xf>
    <xf numFmtId="0" fontId="11" fillId="12" borderId="1" xfId="0" applyFont="1" applyFill="1" applyBorder="1" applyAlignment="1" applyProtection="1">
      <alignment horizontal="left" vertical="top"/>
      <protection hidden="1"/>
    </xf>
    <xf numFmtId="0" fontId="46" fillId="12" borderId="1" xfId="0" applyFont="1" applyFill="1" applyBorder="1" applyAlignment="1" applyProtection="1">
      <alignment vertical="top" wrapText="1"/>
      <protection hidden="1"/>
    </xf>
    <xf numFmtId="44" fontId="11" fillId="12" borderId="1" xfId="1" applyNumberFormat="1" applyFont="1" applyFill="1" applyBorder="1" applyAlignment="1" applyProtection="1">
      <alignment horizontal="center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4" fontId="5" fillId="0" borderId="1" xfId="2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48" fillId="12" borderId="1" xfId="0" applyFont="1" applyFill="1" applyBorder="1" applyAlignment="1" applyProtection="1">
      <alignment vertical="top" wrapText="1"/>
      <protection hidden="1"/>
    </xf>
    <xf numFmtId="0" fontId="48" fillId="0" borderId="0" xfId="0" applyFont="1" applyFill="1" applyBorder="1" applyAlignment="1" applyProtection="1">
      <alignment vertical="top" wrapText="1"/>
      <protection hidden="1"/>
    </xf>
    <xf numFmtId="0" fontId="5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 wrapText="1"/>
      <protection hidden="1"/>
    </xf>
    <xf numFmtId="0" fontId="42" fillId="0" borderId="37" xfId="0" applyFont="1" applyBorder="1" applyAlignment="1" applyProtection="1">
      <alignment horizontal="left" vertical="center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49" fillId="22" borderId="2" xfId="0" applyFont="1" applyFill="1" applyBorder="1" applyAlignment="1" applyProtection="1">
      <alignment vertical="top"/>
      <protection hidden="1"/>
    </xf>
    <xf numFmtId="0" fontId="50" fillId="22" borderId="2" xfId="0" applyFont="1" applyFill="1" applyBorder="1" applyAlignment="1" applyProtection="1">
      <alignment horizontal="right" vertical="center" wrapText="1"/>
      <protection hidden="1"/>
    </xf>
    <xf numFmtId="44" fontId="49" fillId="22" borderId="2" xfId="1" applyNumberFormat="1" applyFont="1" applyFill="1" applyBorder="1" applyAlignment="1" applyProtection="1">
      <alignment horizontal="center" vertical="center"/>
      <protection hidden="1"/>
    </xf>
    <xf numFmtId="44" fontId="49" fillId="2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0" fillId="0" borderId="0" xfId="0" applyFont="1" applyProtection="1">
      <protection hidden="1"/>
    </xf>
    <xf numFmtId="0" fontId="51" fillId="21" borderId="1" xfId="0" applyFont="1" applyFill="1" applyBorder="1" applyAlignment="1" applyProtection="1">
      <alignment horizontal="center" vertical="center" wrapText="1"/>
      <protection hidden="1"/>
    </xf>
    <xf numFmtId="0" fontId="7" fillId="21" borderId="1" xfId="0" applyFont="1" applyFill="1" applyBorder="1" applyAlignment="1" applyProtection="1">
      <alignment horizontal="center" vertical="center" wrapText="1"/>
      <protection hidden="1"/>
    </xf>
    <xf numFmtId="0" fontId="11" fillId="19" borderId="1" xfId="0" applyFont="1" applyFill="1" applyBorder="1" applyAlignment="1" applyProtection="1">
      <alignment horizontal="left" vertical="top"/>
      <protection hidden="1"/>
    </xf>
    <xf numFmtId="0" fontId="46" fillId="19" borderId="1" xfId="0" applyFont="1" applyFill="1" applyBorder="1" applyAlignment="1" applyProtection="1">
      <alignment horizontal="left" vertical="top" wrapText="1"/>
      <protection hidden="1"/>
    </xf>
    <xf numFmtId="44" fontId="11" fillId="19" borderId="1" xfId="1" applyNumberFormat="1" applyFont="1" applyFill="1" applyBorder="1" applyAlignment="1" applyProtection="1">
      <alignment horizontal="center" vertical="center"/>
      <protection hidden="1"/>
    </xf>
    <xf numFmtId="44" fontId="5" fillId="10" borderId="5" xfId="1" applyFont="1" applyFill="1" applyBorder="1" applyAlignment="1" applyProtection="1">
      <alignment horizontal="right" vertical="center"/>
      <protection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0" fontId="15" fillId="23" borderId="1" xfId="0" applyFont="1" applyFill="1" applyBorder="1" applyAlignment="1" applyProtection="1">
      <alignment horizontal="left" vertical="top" wrapText="1"/>
      <protection hidden="1"/>
    </xf>
    <xf numFmtId="44" fontId="17" fillId="0" borderId="30" xfId="2" applyNumberFormat="1" applyFont="1" applyBorder="1" applyAlignment="1" applyProtection="1">
      <alignment horizontal="left" vertical="center" wrapText="1"/>
      <protection hidden="1"/>
    </xf>
    <xf numFmtId="0" fontId="3" fillId="23" borderId="0" xfId="0" applyFont="1" applyFill="1" applyProtection="1">
      <protection hidden="1"/>
    </xf>
    <xf numFmtId="0" fontId="0" fillId="23" borderId="0" xfId="0" applyFill="1" applyProtection="1"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49" fillId="20" borderId="1" xfId="0" applyFont="1" applyFill="1" applyBorder="1" applyAlignment="1" applyProtection="1">
      <alignment vertical="top"/>
      <protection hidden="1"/>
    </xf>
    <xf numFmtId="0" fontId="50" fillId="20" borderId="1" xfId="0" applyFont="1" applyFill="1" applyBorder="1" applyAlignment="1" applyProtection="1">
      <alignment horizontal="right" vertical="center" wrapText="1"/>
      <protection hidden="1"/>
    </xf>
    <xf numFmtId="44" fontId="49" fillId="20" borderId="1" xfId="1" applyNumberFormat="1" applyFont="1" applyFill="1" applyBorder="1" applyAlignment="1" applyProtection="1">
      <alignment horizontal="center" vertical="center"/>
      <protection hidden="1"/>
    </xf>
    <xf numFmtId="44" fontId="49" fillId="20" borderId="5" xfId="1" applyNumberFormat="1" applyFont="1" applyFill="1" applyBorder="1" applyAlignment="1" applyProtection="1">
      <alignment horizontal="center" vertical="center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4" fontId="7" fillId="9" borderId="23" xfId="1" applyNumberFormat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8" fillId="20" borderId="34" xfId="2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0" fontId="7" fillId="6" borderId="58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61" xfId="2" applyNumberFormat="1" applyFont="1" applyFill="1" applyBorder="1" applyAlignment="1" applyProtection="1">
      <alignment horizontal="center" vertical="center" wrapText="1"/>
      <protection hidden="1"/>
    </xf>
    <xf numFmtId="49" fontId="45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2" applyNumberFormat="1" applyFont="1" applyFill="1" applyBorder="1" applyAlignment="1" applyProtection="1">
      <alignment horizontal="right" vertical="center" wrapText="1"/>
      <protection hidden="1"/>
    </xf>
    <xf numFmtId="44" fontId="7" fillId="9" borderId="1" xfId="1" applyFont="1" applyFill="1" applyBorder="1" applyAlignment="1" applyProtection="1">
      <alignment horizontal="right" vertic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0" fontId="11" fillId="12" borderId="1" xfId="0" applyFont="1" applyFill="1" applyBorder="1" applyAlignment="1" applyProtection="1">
      <alignment vertical="top"/>
      <protection hidden="1"/>
    </xf>
    <xf numFmtId="166" fontId="11" fillId="12" borderId="1" xfId="1" applyNumberFormat="1" applyFont="1" applyFill="1" applyBorder="1" applyAlignment="1" applyProtection="1">
      <alignment horizontal="center" vertical="center"/>
      <protection hidden="1"/>
    </xf>
    <xf numFmtId="44" fontId="5" fillId="0" borderId="30" xfId="2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6" fillId="0" borderId="28" xfId="0" applyFont="1" applyBorder="1" applyAlignment="1" applyProtection="1">
      <alignment wrapText="1"/>
      <protection hidden="1"/>
    </xf>
    <xf numFmtId="0" fontId="49" fillId="20" borderId="2" xfId="0" applyFont="1" applyFill="1" applyBorder="1" applyAlignment="1" applyProtection="1">
      <alignment vertical="top"/>
      <protection hidden="1"/>
    </xf>
    <xf numFmtId="0" fontId="50" fillId="20" borderId="2" xfId="0" applyFont="1" applyFill="1" applyBorder="1" applyAlignment="1" applyProtection="1">
      <alignment horizontal="right" vertical="center" wrapText="1"/>
      <protection hidden="1"/>
    </xf>
    <xf numFmtId="166" fontId="49" fillId="20" borderId="2" xfId="1" applyNumberFormat="1" applyFont="1" applyFill="1" applyBorder="1" applyAlignment="1" applyProtection="1">
      <alignment horizontal="center" vertical="center"/>
      <protection hidden="1"/>
    </xf>
    <xf numFmtId="166" fontId="49" fillId="2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15" fillId="6" borderId="58" xfId="2" applyNumberFormat="1" applyFont="1" applyFill="1" applyBorder="1" applyAlignment="1" applyProtection="1">
      <alignment horizontal="center" vertical="center" wrapText="1"/>
      <protection hidden="1"/>
    </xf>
    <xf numFmtId="0" fontId="15" fillId="6" borderId="6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46" fillId="12" borderId="1" xfId="0" applyFont="1" applyFill="1" applyBorder="1" applyAlignment="1" applyProtection="1">
      <alignment vertical="center" wrapText="1"/>
      <protection hidden="1"/>
    </xf>
    <xf numFmtId="0" fontId="48" fillId="12" borderId="1" xfId="0" applyFont="1" applyFill="1" applyBorder="1" applyAlignment="1" applyProtection="1">
      <alignment vertical="center" wrapText="1"/>
      <protection hidden="1"/>
    </xf>
    <xf numFmtId="44" fontId="5" fillId="0" borderId="1" xfId="2" applyNumberForma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39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Protection="1"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14" borderId="0" xfId="0" applyFill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49" fontId="0" fillId="0" borderId="1" xfId="0" applyNumberFormat="1" applyFill="1" applyBorder="1" applyAlignment="1" applyProtection="1">
      <alignment horizontal="left" vertical="top" wrapText="1"/>
      <protection locked="0"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38" fillId="18" borderId="41" xfId="2" applyFont="1" applyFill="1" applyBorder="1" applyAlignment="1" applyProtection="1">
      <alignment horizontal="center" vertical="center"/>
      <protection hidden="1"/>
    </xf>
    <xf numFmtId="0" fontId="38" fillId="18" borderId="42" xfId="2" applyFont="1" applyFill="1" applyBorder="1" applyAlignment="1" applyProtection="1">
      <alignment horizontal="center" vertical="center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15" fillId="14" borderId="28" xfId="2" applyNumberFormat="1" applyFont="1" applyFill="1" applyBorder="1" applyAlignment="1" applyProtection="1">
      <alignment horizontal="center" vertical="center" wrapText="1"/>
      <protection hidden="1"/>
    </xf>
    <xf numFmtId="44" fontId="15" fillId="14" borderId="0" xfId="2" applyNumberFormat="1" applyFont="1" applyFill="1" applyBorder="1" applyAlignment="1" applyProtection="1">
      <alignment horizontal="center" vertical="center" wrapText="1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14" borderId="0" xfId="0" applyFont="1" applyFill="1" applyProtection="1"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6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9" xfId="0" applyFont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/>
      <protection hidden="1"/>
    </xf>
    <xf numFmtId="0" fontId="42" fillId="0" borderId="0" xfId="0" applyFont="1" applyAlignment="1" applyProtection="1">
      <alignment horizontal="center"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0" fontId="42" fillId="0" borderId="39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43" fillId="0" borderId="5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3" fillId="0" borderId="38" xfId="0" applyFont="1" applyBorder="1" applyAlignment="1" applyProtection="1">
      <alignment horizontal="center" vertical="center"/>
      <protection hidden="1"/>
    </xf>
    <xf numFmtId="0" fontId="43" fillId="0" borderId="47" xfId="0" applyFont="1" applyBorder="1" applyAlignment="1" applyProtection="1">
      <alignment horizontal="center"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Alignment="1" applyProtection="1">
      <alignment wrapText="1"/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</cellXfs>
  <cellStyles count="7">
    <cellStyle name="Čárka" xfId="3" builtinId="3"/>
    <cellStyle name="Měna" xfId="1" builtinId="4"/>
    <cellStyle name="Měna 2" xfId="6" xr:uid="{1908C2B7-F1F4-43F5-BCB2-FA6D02C5CCD0}"/>
    <cellStyle name="Normální" xfId="0" builtinId="0"/>
    <cellStyle name="Normální 2" xfId="2" xr:uid="{D10F0F80-810C-4AFC-B14D-46B1C2AEAED1}"/>
    <cellStyle name="Normální 3" xfId="5" xr:uid="{3B92EC8A-7788-49DB-ABF6-F95BDA437619}"/>
    <cellStyle name="Procenta" xfId="4" builtinId="5"/>
  </cellStyles>
  <dxfs count="39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FF"/>
      <color rgb="FF1D2B8A"/>
      <color rgb="FFF951F1"/>
      <color rgb="FFF9B5B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1219200</xdr:colOff>
      <xdr:row>2</xdr:row>
      <xdr:rowOff>160580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88720" cy="488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238121A-D8A2-48A2-901E-35DBECE5C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EB850F-01C6-401D-8865-4E279BF3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5D5B0D-D860-45BB-8C94-C786C09E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6275</xdr:rowOff>
    </xdr:from>
    <xdr:to>
      <xdr:col>1</xdr:col>
      <xdr:colOff>1312741</xdr:colOff>
      <xdr:row>3</xdr:row>
      <xdr:rowOff>158675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4AD4B20-7CCB-408C-8652-F05F1FC4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5"/>
          <a:ext cx="1590647" cy="7261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6275</xdr:rowOff>
    </xdr:from>
    <xdr:to>
      <xdr:col>1</xdr:col>
      <xdr:colOff>1312741</xdr:colOff>
      <xdr:row>3</xdr:row>
      <xdr:rowOff>158675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F46863-7B28-4940-826B-6B2027C0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5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967740</xdr:colOff>
      <xdr:row>0</xdr:row>
      <xdr:rowOff>76200</xdr:rowOff>
    </xdr:from>
    <xdr:to>
      <xdr:col>8</xdr:col>
      <xdr:colOff>902204</xdr:colOff>
      <xdr:row>3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5C1294-26BC-4375-870D-B88B0DB1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1660" y="762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7</xdr:col>
      <xdr:colOff>670560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13141</xdr:colOff>
      <xdr:row>0</xdr:row>
      <xdr:rowOff>0</xdr:rowOff>
    </xdr:from>
    <xdr:to>
      <xdr:col>1</xdr:col>
      <xdr:colOff>1325882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AEBCCB5-BE86-46BC-83E9-8DD8E7656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" y="0"/>
          <a:ext cx="1590647" cy="7261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2F27BA1-A4B2-485F-A0E5-A8D59430B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88B8ED1-9CE0-4775-8873-4CF6C7992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58A887-6960-496C-96C7-3DE6A24E3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52832D-9855-45C8-ACBC-245392B09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74443C1-69B3-4F13-AB22-132B62F59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CA706AD-A7A6-4146-8AE1-C950D3433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FBD324E-F171-4EDF-B159-0066B43E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opLeftCell="A16" zoomScaleNormal="60" zoomScaleSheetLayoutView="100" workbookViewId="0">
      <selection activeCell="B8" sqref="B8"/>
    </sheetView>
  </sheetViews>
  <sheetFormatPr defaultColWidth="8.88671875" defaultRowHeight="14.4" x14ac:dyDescent="0.3"/>
  <cols>
    <col min="1" max="1" width="71.44140625" style="37" customWidth="1"/>
    <col min="2" max="2" width="57.44140625" style="37" customWidth="1"/>
    <col min="3" max="3" width="9.88671875" style="37" customWidth="1"/>
    <col min="4" max="6" width="8.88671875" style="37"/>
    <col min="7" max="7" width="19.88671875" style="37" bestFit="1" customWidth="1"/>
    <col min="8" max="8" width="11.6640625" style="37" customWidth="1"/>
    <col min="9" max="16384" width="8.88671875" style="37"/>
  </cols>
  <sheetData>
    <row r="1" spans="1:8" x14ac:dyDescent="0.3">
      <c r="A1" s="35"/>
      <c r="B1" s="36" t="s">
        <v>35</v>
      </c>
    </row>
    <row r="2" spans="1:8" x14ac:dyDescent="0.3">
      <c r="A2" s="38"/>
      <c r="B2" s="16" t="s">
        <v>172</v>
      </c>
      <c r="C2" s="39"/>
    </row>
    <row r="3" spans="1:8" x14ac:dyDescent="0.3">
      <c r="A3" s="40"/>
      <c r="B3" s="17"/>
    </row>
    <row r="4" spans="1:8" x14ac:dyDescent="0.3">
      <c r="A4" s="41" t="s">
        <v>36</v>
      </c>
      <c r="B4" s="42"/>
    </row>
    <row r="5" spans="1:8" x14ac:dyDescent="0.3">
      <c r="A5" s="43" t="s">
        <v>37</v>
      </c>
      <c r="B5" s="1"/>
    </row>
    <row r="6" spans="1:8" x14ac:dyDescent="0.3">
      <c r="A6" s="43" t="s">
        <v>38</v>
      </c>
      <c r="B6" s="9"/>
    </row>
    <row r="7" spans="1:8" x14ac:dyDescent="0.3">
      <c r="A7" s="43" t="s">
        <v>39</v>
      </c>
      <c r="B7" s="1"/>
    </row>
    <row r="8" spans="1:8" x14ac:dyDescent="0.3">
      <c r="A8" s="43" t="s">
        <v>40</v>
      </c>
      <c r="B8" s="1"/>
    </row>
    <row r="9" spans="1:8" x14ac:dyDescent="0.3">
      <c r="A9" s="43" t="s">
        <v>41</v>
      </c>
      <c r="B9" s="1"/>
    </row>
    <row r="10" spans="1:8" ht="16.95" customHeight="1" x14ac:dyDescent="0.3">
      <c r="A10" s="43" t="s">
        <v>176</v>
      </c>
      <c r="B10" s="1"/>
      <c r="C10" s="44"/>
    </row>
    <row r="11" spans="1:8" x14ac:dyDescent="0.3">
      <c r="A11" s="43" t="s">
        <v>52</v>
      </c>
      <c r="B11" s="2"/>
    </row>
    <row r="12" spans="1:8" ht="18" customHeight="1" x14ac:dyDescent="0.3">
      <c r="A12" s="45" t="s">
        <v>178</v>
      </c>
      <c r="B12" s="2"/>
      <c r="C12" s="39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8" x14ac:dyDescent="0.3">
      <c r="A13" s="46" t="str">
        <f>IF(B12&gt;0,"Uveďte prosím datum provedené vratky","")</f>
        <v/>
      </c>
      <c r="B13" s="14"/>
      <c r="C13" s="39"/>
    </row>
    <row r="14" spans="1:8" x14ac:dyDescent="0.3">
      <c r="A14" s="47" t="s">
        <v>42</v>
      </c>
      <c r="B14" s="48"/>
    </row>
    <row r="15" spans="1:8" ht="15.6" x14ac:dyDescent="0.3">
      <c r="A15" s="49" t="s">
        <v>43</v>
      </c>
      <c r="B15" s="1"/>
      <c r="G15" s="50" t="s">
        <v>112</v>
      </c>
      <c r="H15" s="50" t="s">
        <v>113</v>
      </c>
    </row>
    <row r="16" spans="1:8" x14ac:dyDescent="0.3">
      <c r="A16" s="43" t="s">
        <v>44</v>
      </c>
      <c r="B16" s="1"/>
      <c r="G16" s="51" t="s">
        <v>115</v>
      </c>
      <c r="H16" s="52" t="s">
        <v>116</v>
      </c>
    </row>
    <row r="17" spans="1:8" x14ac:dyDescent="0.3">
      <c r="A17" s="43" t="s">
        <v>45</v>
      </c>
      <c r="B17" s="1"/>
      <c r="G17" s="51" t="s">
        <v>117</v>
      </c>
      <c r="H17" s="52" t="s">
        <v>118</v>
      </c>
    </row>
    <row r="18" spans="1:8" x14ac:dyDescent="0.3">
      <c r="A18" s="47" t="s">
        <v>46</v>
      </c>
      <c r="B18" s="48"/>
      <c r="G18" s="51" t="s">
        <v>119</v>
      </c>
      <c r="H18" s="52" t="s">
        <v>120</v>
      </c>
    </row>
    <row r="19" spans="1:8" x14ac:dyDescent="0.3">
      <c r="A19" s="53" t="s">
        <v>47</v>
      </c>
      <c r="B19" s="54"/>
      <c r="G19" s="51" t="s">
        <v>121</v>
      </c>
      <c r="H19" s="52" t="s">
        <v>122</v>
      </c>
    </row>
    <row r="20" spans="1:8" x14ac:dyDescent="0.3">
      <c r="A20" s="49" t="s">
        <v>43</v>
      </c>
      <c r="B20" s="1"/>
      <c r="G20" s="55" t="s">
        <v>128</v>
      </c>
      <c r="H20" s="56" t="s">
        <v>129</v>
      </c>
    </row>
    <row r="21" spans="1:8" x14ac:dyDescent="0.3">
      <c r="A21" s="43" t="s">
        <v>44</v>
      </c>
      <c r="B21" s="1"/>
      <c r="G21" s="55" t="s">
        <v>138</v>
      </c>
      <c r="H21" s="56" t="s">
        <v>139</v>
      </c>
    </row>
    <row r="22" spans="1:8" x14ac:dyDescent="0.3">
      <c r="A22" s="43" t="s">
        <v>45</v>
      </c>
      <c r="B22" s="1"/>
      <c r="G22" s="55" t="s">
        <v>140</v>
      </c>
      <c r="H22" s="56" t="s">
        <v>141</v>
      </c>
    </row>
    <row r="23" spans="1:8" x14ac:dyDescent="0.3">
      <c r="A23" s="53" t="s">
        <v>48</v>
      </c>
      <c r="B23" s="54"/>
      <c r="G23" s="55" t="s">
        <v>142</v>
      </c>
      <c r="H23" s="56" t="s">
        <v>143</v>
      </c>
    </row>
    <row r="24" spans="1:8" x14ac:dyDescent="0.3">
      <c r="A24" s="57" t="s">
        <v>43</v>
      </c>
      <c r="B24" s="3"/>
      <c r="G24" s="55" t="s">
        <v>144</v>
      </c>
      <c r="H24" s="56" t="s">
        <v>145</v>
      </c>
    </row>
    <row r="25" spans="1:8" x14ac:dyDescent="0.3">
      <c r="A25" s="43" t="s">
        <v>44</v>
      </c>
      <c r="B25" s="1"/>
      <c r="G25" s="51" t="s">
        <v>146</v>
      </c>
      <c r="H25" s="52" t="s">
        <v>147</v>
      </c>
    </row>
    <row r="26" spans="1:8" ht="15" thickBot="1" x14ac:dyDescent="0.35">
      <c r="A26" s="58" t="s">
        <v>45</v>
      </c>
      <c r="B26" s="4"/>
      <c r="G26" s="51" t="s">
        <v>148</v>
      </c>
      <c r="H26" s="52" t="s">
        <v>149</v>
      </c>
    </row>
    <row r="27" spans="1:8" x14ac:dyDescent="0.3">
      <c r="A27" s="53" t="s">
        <v>179</v>
      </c>
      <c r="B27" s="54"/>
      <c r="G27" s="51" t="s">
        <v>150</v>
      </c>
      <c r="H27" s="52" t="s">
        <v>151</v>
      </c>
    </row>
    <row r="28" spans="1:8" ht="11.4" customHeight="1" x14ac:dyDescent="0.3">
      <c r="A28" s="49" t="s">
        <v>43</v>
      </c>
      <c r="B28" s="1"/>
      <c r="G28" s="51" t="s">
        <v>152</v>
      </c>
      <c r="H28" s="52" t="s">
        <v>153</v>
      </c>
    </row>
    <row r="29" spans="1:8" x14ac:dyDescent="0.3">
      <c r="A29" s="43" t="s">
        <v>44</v>
      </c>
      <c r="B29" s="1"/>
      <c r="G29" s="55" t="s">
        <v>154</v>
      </c>
      <c r="H29" s="56" t="s">
        <v>155</v>
      </c>
    </row>
    <row r="30" spans="1:8" ht="18" customHeight="1" x14ac:dyDescent="0.3">
      <c r="A30" s="43" t="s">
        <v>45</v>
      </c>
      <c r="B30" s="1"/>
    </row>
    <row r="31" spans="1:8" x14ac:dyDescent="0.3">
      <c r="A31" s="53" t="s">
        <v>180</v>
      </c>
      <c r="B31" s="54"/>
    </row>
    <row r="32" spans="1:8" x14ac:dyDescent="0.3">
      <c r="A32" s="57" t="s">
        <v>43</v>
      </c>
      <c r="B32" s="3"/>
    </row>
    <row r="33" spans="1:2" x14ac:dyDescent="0.3">
      <c r="A33" s="43" t="s">
        <v>44</v>
      </c>
      <c r="B33" s="1"/>
    </row>
    <row r="34" spans="1:2" ht="15" thickBot="1" x14ac:dyDescent="0.35">
      <c r="A34" s="58" t="s">
        <v>45</v>
      </c>
      <c r="B34" s="4"/>
    </row>
    <row r="35" spans="1:2" ht="22.95" customHeight="1" x14ac:dyDescent="0.3">
      <c r="A35" s="59" t="s">
        <v>266</v>
      </c>
      <c r="B35" s="59"/>
    </row>
    <row r="36" spans="1:2" ht="22.95" customHeight="1" x14ac:dyDescent="0.3">
      <c r="A36" s="60"/>
      <c r="B36" s="60"/>
    </row>
    <row r="37" spans="1:2" ht="28.2" customHeight="1" x14ac:dyDescent="0.3">
      <c r="A37" s="61" t="s">
        <v>210</v>
      </c>
      <c r="B37" s="61"/>
    </row>
    <row r="38" spans="1:2" ht="22.95" customHeight="1" x14ac:dyDescent="0.3">
      <c r="A38" s="61" t="s">
        <v>49</v>
      </c>
      <c r="B38" s="61"/>
    </row>
    <row r="39" spans="1:2" ht="10.199999999999999" customHeight="1" x14ac:dyDescent="0.3"/>
    <row r="41" spans="1:2" x14ac:dyDescent="0.3">
      <c r="A41" s="76" t="s">
        <v>50</v>
      </c>
      <c r="B41" s="63"/>
    </row>
    <row r="42" spans="1:2" x14ac:dyDescent="0.3">
      <c r="A42" s="62"/>
      <c r="B42" s="63"/>
    </row>
    <row r="43" spans="1:2" x14ac:dyDescent="0.3">
      <c r="A43" s="64" t="s">
        <v>53</v>
      </c>
      <c r="B43" s="65" t="s">
        <v>54</v>
      </c>
    </row>
    <row r="44" spans="1:2" x14ac:dyDescent="0.3">
      <c r="A44" s="1"/>
      <c r="B44" s="66"/>
    </row>
    <row r="45" spans="1:2" x14ac:dyDescent="0.3">
      <c r="A45" s="1"/>
      <c r="B45" s="66"/>
    </row>
    <row r="46" spans="1:2" x14ac:dyDescent="0.3">
      <c r="A46" s="1"/>
      <c r="B46" s="66"/>
    </row>
    <row r="47" spans="1:2" ht="18" customHeight="1" x14ac:dyDescent="0.3">
      <c r="A47" s="1"/>
      <c r="B47" s="66"/>
    </row>
    <row r="48" spans="1:2" x14ac:dyDescent="0.3">
      <c r="A48" s="62"/>
      <c r="B48" s="63"/>
    </row>
    <row r="49" spans="1:2" x14ac:dyDescent="0.3">
      <c r="A49" s="62"/>
      <c r="B49" s="67"/>
    </row>
    <row r="50" spans="1:2" x14ac:dyDescent="0.3">
      <c r="A50" s="62"/>
      <c r="B50" s="68"/>
    </row>
    <row r="51" spans="1:2" x14ac:dyDescent="0.3">
      <c r="B51" s="69"/>
    </row>
    <row r="52" spans="1:2" x14ac:dyDescent="0.3">
      <c r="B52" s="63" t="s">
        <v>67</v>
      </c>
    </row>
    <row r="53" spans="1:2" x14ac:dyDescent="0.3">
      <c r="B53" s="63"/>
    </row>
    <row r="54" spans="1:2" x14ac:dyDescent="0.3">
      <c r="A54" s="61" t="s">
        <v>55</v>
      </c>
      <c r="B54" s="61"/>
    </row>
    <row r="55" spans="1:2" ht="28.8" customHeight="1" x14ac:dyDescent="0.3">
      <c r="A55" s="61"/>
      <c r="B55" s="61"/>
    </row>
    <row r="56" spans="1:2" ht="15" thickBot="1" x14ac:dyDescent="0.35"/>
    <row r="57" spans="1:2" x14ac:dyDescent="0.3">
      <c r="A57" s="70" t="s">
        <v>51</v>
      </c>
      <c r="B57" s="71" t="s">
        <v>56</v>
      </c>
    </row>
    <row r="58" spans="1:2" x14ac:dyDescent="0.3">
      <c r="A58" s="72"/>
      <c r="B58" s="73" t="s">
        <v>284</v>
      </c>
    </row>
    <row r="59" spans="1:2" x14ac:dyDescent="0.3">
      <c r="A59" s="72"/>
      <c r="B59" s="73" t="s">
        <v>66</v>
      </c>
    </row>
    <row r="60" spans="1:2" x14ac:dyDescent="0.3">
      <c r="A60" s="72"/>
      <c r="B60" s="73" t="s">
        <v>77</v>
      </c>
    </row>
    <row r="61" spans="1:2" x14ac:dyDescent="0.3">
      <c r="A61" s="72"/>
      <c r="B61" s="73" t="s">
        <v>164</v>
      </c>
    </row>
    <row r="62" spans="1:2" x14ac:dyDescent="0.3">
      <c r="A62" s="72"/>
      <c r="B62" s="74" t="s">
        <v>175</v>
      </c>
    </row>
    <row r="63" spans="1:2" ht="15" thickBot="1" x14ac:dyDescent="0.35">
      <c r="A63" s="72"/>
      <c r="B63" s="75" t="s">
        <v>171</v>
      </c>
    </row>
  </sheetData>
  <sheetProtection algorithmName="SHA-512" hashValue="Yi5vv4l47FWWUfsoI70LiOk81Qcf6U57VH87V4dNWO/1Lu7zuTFI37v70DE+BIZF1fXNZumWRATFJpIOKeAWlg==" saltValue="o1/m4Wkey8FhmwyAnejSWQ==" spinCount="100000" sheet="1" objects="1" scenarios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31:B31"/>
    <mergeCell ref="A27:B27"/>
  </mergeCells>
  <conditionalFormatting sqref="B5:B12">
    <cfRule type="cellIs" dxfId="397" priority="14" operator="equal">
      <formula>0</formula>
    </cfRule>
  </conditionalFormatting>
  <conditionalFormatting sqref="B15:B17">
    <cfRule type="cellIs" dxfId="396" priority="13" operator="equal">
      <formula>0</formula>
    </cfRule>
  </conditionalFormatting>
  <conditionalFormatting sqref="B20:B22">
    <cfRule type="cellIs" dxfId="395" priority="12" operator="equal">
      <formula>0</formula>
    </cfRule>
  </conditionalFormatting>
  <conditionalFormatting sqref="B24:B26">
    <cfRule type="cellIs" dxfId="394" priority="11" operator="equal">
      <formula>0</formula>
    </cfRule>
  </conditionalFormatting>
  <conditionalFormatting sqref="A44:A47">
    <cfRule type="cellIs" dxfId="393" priority="10" operator="equal">
      <formula>0</formula>
    </cfRule>
  </conditionalFormatting>
  <conditionalFormatting sqref="B2">
    <cfRule type="cellIs" dxfId="392" priority="9" operator="equal">
      <formula>0</formula>
    </cfRule>
  </conditionalFormatting>
  <conditionalFormatting sqref="B2:B3">
    <cfRule type="containsText" dxfId="391" priority="7" operator="containsText" text="21">
      <formula>NOT(ISERROR(SEARCH("21",B2)))</formula>
    </cfRule>
  </conditionalFormatting>
  <conditionalFormatting sqref="B28:B30">
    <cfRule type="cellIs" dxfId="390" priority="6" operator="equal">
      <formula>0</formula>
    </cfRule>
  </conditionalFormatting>
  <conditionalFormatting sqref="B32:B34">
    <cfRule type="cellIs" dxfId="389" priority="5" operator="equal">
      <formula>0</formula>
    </cfRule>
  </conditionalFormatting>
  <conditionalFormatting sqref="B13">
    <cfRule type="notContainsBlanks" dxfId="388" priority="1" stopIfTrue="1">
      <formula>LEN(TRIM(B13))&gt;0</formula>
    </cfRule>
    <cfRule type="expression" dxfId="387" priority="2">
      <formula>$B$12&gt;0</formula>
    </cfRule>
  </conditionalFormatting>
  <dataValidations count="2">
    <dataValidation type="list" allowBlank="1" showInputMessage="1" showErrorMessage="1" sqref="B8" xr:uid="{2F5F5AE1-406A-4FAD-8941-926D805E8480}">
      <formula1>$G$16:$G$29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94E9-0933-4BAA-B9E3-D6E3F23716E0}">
  <sheetPr>
    <tabColor rgb="FF66FFFF"/>
  </sheetPr>
  <dimension ref="A1:P93"/>
  <sheetViews>
    <sheetView topLeftCell="A19" zoomScale="85" zoomScaleNormal="85" workbookViewId="0">
      <selection activeCell="B38" sqref="B38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68" t="str">
        <f>'2. POUŽITÍ DOTACE - rozpočet'!B35</f>
        <v>Projekt genderové vyváženosti</v>
      </c>
      <c r="E5" s="169"/>
      <c r="K5" s="37"/>
    </row>
    <row r="6" spans="1:11" ht="26.4" customHeight="1" x14ac:dyDescent="0.3">
      <c r="A6" s="170"/>
      <c r="B6" s="171" t="s">
        <v>264</v>
      </c>
      <c r="C6" s="172">
        <f>'2. POUŽITÍ DOTACE - rozpočet'!C35</f>
        <v>600000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>
        <v>100000</v>
      </c>
      <c r="D10" s="15">
        <v>0</v>
      </c>
      <c r="E10" s="176">
        <f t="shared" si="0"/>
        <v>100000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>
        <v>150000</v>
      </c>
      <c r="D14" s="15">
        <v>0</v>
      </c>
      <c r="E14" s="176">
        <f t="shared" si="0"/>
        <v>150000</v>
      </c>
    </row>
    <row r="15" spans="1:11" ht="18.600000000000001" customHeight="1" x14ac:dyDescent="0.3">
      <c r="A15" s="174" t="s">
        <v>219</v>
      </c>
      <c r="B15" s="192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>
        <v>60000</v>
      </c>
      <c r="D18" s="15">
        <v>0</v>
      </c>
      <c r="E18" s="176">
        <f t="shared" si="0"/>
        <v>60000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240000</v>
      </c>
      <c r="D22" s="15">
        <v>0</v>
      </c>
      <c r="E22" s="176">
        <f t="shared" si="0"/>
        <v>240000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/>
      <c r="D24" s="15">
        <v>0</v>
      </c>
      <c r="E24" s="176">
        <f t="shared" si="0"/>
        <v>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50000</v>
      </c>
      <c r="D25" s="15">
        <v>0</v>
      </c>
      <c r="E25" s="176">
        <f t="shared" si="0"/>
        <v>50000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600000</v>
      </c>
      <c r="D26" s="182">
        <f>SUM(D8:D25)</f>
        <v>0</v>
      </c>
      <c r="E26" s="182">
        <f>SUM(E8:E25)</f>
        <v>600000</v>
      </c>
      <c r="F26" s="183"/>
      <c r="G26" s="184"/>
    </row>
    <row r="27" spans="1:11" ht="27.6" customHeight="1" x14ac:dyDescent="0.3">
      <c r="A27" s="141" t="s">
        <v>64</v>
      </c>
      <c r="B27" s="142"/>
      <c r="C27" s="144">
        <f>C26</f>
        <v>600000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0vpZ92UcGCfQqAnL3bTV4IV3WNuKqVV04UGI+lnttGFWB97JQ/rg75wOnWw6UocnFNo26f3AyniIrTVnDBJ9tQ==" saltValue="y8nQOsCBqKLQgDgidBX4x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189" priority="25" operator="equal">
      <formula>0</formula>
    </cfRule>
  </conditionalFormatting>
  <conditionalFormatting sqref="F27">
    <cfRule type="containsText" dxfId="188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187" priority="23" operator="equal">
      <formula>0</formula>
    </cfRule>
  </conditionalFormatting>
  <conditionalFormatting sqref="D14:D21">
    <cfRule type="cellIs" dxfId="186" priority="22" operator="equal">
      <formula>0</formula>
    </cfRule>
  </conditionalFormatting>
  <conditionalFormatting sqref="D23">
    <cfRule type="cellIs" dxfId="185" priority="21" operator="equal">
      <formula>0</formula>
    </cfRule>
  </conditionalFormatting>
  <conditionalFormatting sqref="B42:B45">
    <cfRule type="cellIs" dxfId="184" priority="20" operator="equal">
      <formula>0</formula>
    </cfRule>
  </conditionalFormatting>
  <conditionalFormatting sqref="G27">
    <cfRule type="containsText" dxfId="183" priority="18" operator="containsText" text="VRAT">
      <formula>NOT(ISERROR(SEARCH("VRAT",G27)))</formula>
    </cfRule>
    <cfRule type="containsText" dxfId="182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181" priority="17" operator="equal">
      <formula>0</formula>
    </cfRule>
  </conditionalFormatting>
  <conditionalFormatting sqref="D22">
    <cfRule type="cellIs" dxfId="180" priority="13" operator="equal">
      <formula>0</formula>
    </cfRule>
  </conditionalFormatting>
  <conditionalFormatting sqref="D12">
    <cfRule type="cellIs" dxfId="179" priority="12" operator="equal">
      <formula>0</formula>
    </cfRule>
  </conditionalFormatting>
  <conditionalFormatting sqref="E1">
    <cfRule type="cellIs" dxfId="178" priority="11" operator="equal">
      <formula>0</formula>
    </cfRule>
  </conditionalFormatting>
  <conditionalFormatting sqref="E1">
    <cfRule type="containsText" dxfId="177" priority="10" operator="containsText" text="21">
      <formula>NOT(ISERROR(SEARCH("21",E1)))</formula>
    </cfRule>
  </conditionalFormatting>
  <conditionalFormatting sqref="G17">
    <cfRule type="containsText" dxfId="176" priority="9" operator="containsText" text="LIMIT">
      <formula>NOT(ISERROR(SEARCH("LIMIT",G17)))</formula>
    </cfRule>
  </conditionalFormatting>
  <conditionalFormatting sqref="G19">
    <cfRule type="containsText" dxfId="175" priority="8" operator="containsText" text="LIMIT">
      <formula>NOT(ISERROR(SEARCH("LIMIT",G19)))</formula>
    </cfRule>
  </conditionalFormatting>
  <conditionalFormatting sqref="F26">
    <cfRule type="containsText" dxfId="174" priority="4" operator="containsText" text="NEDOČERPÁNA">
      <formula>NOT(ISERROR(SEARCH("NEDOČERPÁNA",F26)))</formula>
    </cfRule>
  </conditionalFormatting>
  <conditionalFormatting sqref="F26">
    <cfRule type="containsText" dxfId="173" priority="2" operator="containsText" text="OK">
      <formula>NOT(ISERROR(SEARCH("OK",F26)))</formula>
    </cfRule>
    <cfRule type="containsText" dxfId="172" priority="3" operator="containsText" text="PŘEČERPÁNA">
      <formula>NOT(ISERROR(SEARCH("PŘEČERPÁNA",F26)))</formula>
    </cfRule>
  </conditionalFormatting>
  <conditionalFormatting sqref="D13">
    <cfRule type="cellIs" dxfId="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E16A6C5-28EB-43A7-9A9F-649473750544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F9435660-03D0-4186-94E1-7FC112B1774F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A59D24AC-565B-4EED-B5FD-4508838D34E6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CB25-8EF3-4E59-99B8-DC7F0C80EA8B}">
  <sheetPr>
    <tabColor rgb="FF66FFFF"/>
  </sheetPr>
  <dimension ref="A1:P93"/>
  <sheetViews>
    <sheetView zoomScale="85" zoomScaleNormal="85" workbookViewId="0">
      <selection activeCell="B45" sqref="B45:C45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rozpočet'!B36</f>
        <v>Zajištění přípravy a výpravy OH 2020 Tokio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rozpočet'!C36</f>
        <v>64000000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>
        <v>2000000</v>
      </c>
      <c r="D12" s="15">
        <v>0</v>
      </c>
      <c r="E12" s="176">
        <f t="shared" si="0"/>
        <v>2000000</v>
      </c>
    </row>
    <row r="13" spans="1:11" ht="26.4" x14ac:dyDescent="0.3">
      <c r="A13" s="174" t="s">
        <v>216</v>
      </c>
      <c r="B13" s="191" t="s">
        <v>275</v>
      </c>
      <c r="C13" s="175">
        <v>39600000</v>
      </c>
      <c r="D13" s="15">
        <v>0</v>
      </c>
      <c r="E13" s="176">
        <f t="shared" si="0"/>
        <v>39600000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>
        <v>2000000</v>
      </c>
      <c r="D15" s="15">
        <v>0</v>
      </c>
      <c r="E15" s="176">
        <f t="shared" si="0"/>
        <v>2000000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>
        <v>8650000</v>
      </c>
      <c r="D18" s="15">
        <v>0</v>
      </c>
      <c r="E18" s="176">
        <f t="shared" si="0"/>
        <v>8650000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>
        <v>2500000</v>
      </c>
      <c r="D20" s="15">
        <v>0</v>
      </c>
      <c r="E20" s="176">
        <f t="shared" si="0"/>
        <v>2500000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3000000</v>
      </c>
      <c r="D22" s="15">
        <v>0</v>
      </c>
      <c r="E22" s="176">
        <f t="shared" si="0"/>
        <v>3000000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>
        <v>2400000</v>
      </c>
      <c r="D23" s="15">
        <v>0</v>
      </c>
      <c r="E23" s="176">
        <f t="shared" si="0"/>
        <v>2400000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>
        <v>800000</v>
      </c>
      <c r="D24" s="15">
        <v>0</v>
      </c>
      <c r="E24" s="176">
        <f t="shared" si="0"/>
        <v>800000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3050000</v>
      </c>
      <c r="D25" s="15">
        <v>0</v>
      </c>
      <c r="E25" s="176">
        <f t="shared" si="0"/>
        <v>3050000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64000000</v>
      </c>
      <c r="D26" s="182">
        <f>SUM(D8:D25)</f>
        <v>0</v>
      </c>
      <c r="E26" s="182">
        <f>SUM(E8:E25)</f>
        <v>64000000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64000000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0ijWd7qkFNkVdaih5C5kMQlRAOCsdhk90psr+ME4qtv5/HgrT2d/J2ZyifPsTAkms1y4S6iLaM9KteiwgcibGw==" saltValue="qBs3uP7inKcks766GzAUP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13">
    <cfRule type="cellIs" dxfId="168" priority="26" operator="equal">
      <formula>0</formula>
    </cfRule>
  </conditionalFormatting>
  <conditionalFormatting sqref="D8:D10">
    <cfRule type="cellIs" dxfId="167" priority="25" operator="equal">
      <formula>0</formula>
    </cfRule>
  </conditionalFormatting>
  <conditionalFormatting sqref="F27">
    <cfRule type="containsText" dxfId="166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165" priority="23" operator="equal">
      <formula>0</formula>
    </cfRule>
  </conditionalFormatting>
  <conditionalFormatting sqref="D13:D21">
    <cfRule type="cellIs" dxfId="164" priority="22" operator="equal">
      <formula>0</formula>
    </cfRule>
  </conditionalFormatting>
  <conditionalFormatting sqref="D23">
    <cfRule type="cellIs" dxfId="163" priority="21" operator="equal">
      <formula>0</formula>
    </cfRule>
  </conditionalFormatting>
  <conditionalFormatting sqref="B42:B45">
    <cfRule type="cellIs" dxfId="162" priority="20" operator="equal">
      <formula>0</formula>
    </cfRule>
  </conditionalFormatting>
  <conditionalFormatting sqref="G27">
    <cfRule type="containsText" dxfId="161" priority="18" operator="containsText" text="VRAT">
      <formula>NOT(ISERROR(SEARCH("VRAT",G27)))</formula>
    </cfRule>
    <cfRule type="containsText" dxfId="160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">
    <cfRule type="cellIs" dxfId="159" priority="17" operator="equal">
      <formula>0</formula>
    </cfRule>
  </conditionalFormatting>
  <conditionalFormatting sqref="D22">
    <cfRule type="cellIs" dxfId="158" priority="13" operator="equal">
      <formula>0</formula>
    </cfRule>
  </conditionalFormatting>
  <conditionalFormatting sqref="D12">
    <cfRule type="cellIs" dxfId="157" priority="12" operator="equal">
      <formula>0</formula>
    </cfRule>
  </conditionalFormatting>
  <conditionalFormatting sqref="E1">
    <cfRule type="cellIs" dxfId="156" priority="11" operator="equal">
      <formula>0</formula>
    </cfRule>
  </conditionalFormatting>
  <conditionalFormatting sqref="E1">
    <cfRule type="containsText" dxfId="155" priority="10" operator="containsText" text="21">
      <formula>NOT(ISERROR(SEARCH("21",E1)))</formula>
    </cfRule>
  </conditionalFormatting>
  <conditionalFormatting sqref="G17">
    <cfRule type="containsText" dxfId="154" priority="9" operator="containsText" text="LIMIT">
      <formula>NOT(ISERROR(SEARCH("LIMIT",G17)))</formula>
    </cfRule>
  </conditionalFormatting>
  <conditionalFormatting sqref="G19">
    <cfRule type="containsText" dxfId="153" priority="8" operator="containsText" text="LIMIT">
      <formula>NOT(ISERROR(SEARCH("LIMIT",G19)))</formula>
    </cfRule>
  </conditionalFormatting>
  <conditionalFormatting sqref="F26">
    <cfRule type="containsText" dxfId="152" priority="4" operator="containsText" text="NEDOČERPÁNA">
      <formula>NOT(ISERROR(SEARCH("NEDOČERPÁNA",F26)))</formula>
    </cfRule>
  </conditionalFormatting>
  <conditionalFormatting sqref="F26">
    <cfRule type="containsText" dxfId="151" priority="2" operator="containsText" text="OK">
      <formula>NOT(ISERROR(SEARCH("OK",F26)))</formula>
    </cfRule>
    <cfRule type="containsText" dxfId="150" priority="3" operator="containsText" text="PŘEČERPÁNA">
      <formula>NOT(ISERROR(SEARCH("PŘEČERPÁNA",F26)))</formula>
    </cfRule>
  </conditionalFormatting>
  <conditionalFormatting sqref="D25">
    <cfRule type="cellIs" dxfId="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6F403E0-D17A-4916-81A1-CDA93980DEFC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8C1C0EB6-3483-4ACC-96AC-7A4B8CD39677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0CAD5384-DAAB-4695-90D9-89D18C10EC0C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ABE4-B5CD-41B8-B14D-521C72FEAB7C}">
  <sheetPr>
    <tabColor rgb="FF66FFFF"/>
  </sheetPr>
  <dimension ref="A1:P93"/>
  <sheetViews>
    <sheetView zoomScale="85" zoomScaleNormal="85" workbookViewId="0">
      <selection activeCell="D13" sqref="D13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rozpočet'!B37</f>
        <v>Zajištění přípravy a výpravy OH 2022 Peking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rozpočet'!C37</f>
        <v>16500000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>
        <v>2400000</v>
      </c>
      <c r="D12" s="15">
        <v>0</v>
      </c>
      <c r="E12" s="176">
        <f t="shared" si="0"/>
        <v>2400000</v>
      </c>
    </row>
    <row r="13" spans="1:11" ht="26.4" x14ac:dyDescent="0.3">
      <c r="A13" s="174" t="s">
        <v>216</v>
      </c>
      <c r="B13" s="191" t="s">
        <v>275</v>
      </c>
      <c r="C13" s="175">
        <v>6400000</v>
      </c>
      <c r="D13" s="15">
        <v>0</v>
      </c>
      <c r="E13" s="176">
        <f t="shared" si="0"/>
        <v>6400000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>
        <v>1700000</v>
      </c>
      <c r="D15" s="15">
        <v>0</v>
      </c>
      <c r="E15" s="176">
        <f t="shared" si="0"/>
        <v>1700000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>
        <v>3500000</v>
      </c>
      <c r="D18" s="15">
        <v>0</v>
      </c>
      <c r="E18" s="176">
        <f t="shared" si="0"/>
        <v>3500000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>
        <v>500000</v>
      </c>
      <c r="D20" s="15">
        <v>0</v>
      </c>
      <c r="E20" s="176">
        <f t="shared" si="0"/>
        <v>500000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1050000</v>
      </c>
      <c r="D22" s="15">
        <v>0</v>
      </c>
      <c r="E22" s="176">
        <f t="shared" si="0"/>
        <v>1050000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>
        <v>650000</v>
      </c>
      <c r="D23" s="15">
        <v>0</v>
      </c>
      <c r="E23" s="176">
        <f t="shared" si="0"/>
        <v>650000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>
        <v>300000</v>
      </c>
      <c r="D24" s="15">
        <v>0</v>
      </c>
      <c r="E24" s="176">
        <f t="shared" si="0"/>
        <v>300000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/>
      <c r="D25" s="15">
        <v>0</v>
      </c>
      <c r="E25" s="176">
        <f t="shared" si="0"/>
        <v>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16500000</v>
      </c>
      <c r="D26" s="182">
        <f>SUM(D8:D25)</f>
        <v>0</v>
      </c>
      <c r="E26" s="182">
        <f>SUM(E8:E25)</f>
        <v>16500000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16500000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2Z2KbAohvbsuAnLLXMYPXH4ezuvYope3IEQk9mDYepag8z5SYoruO9xzHWhtFS5dOR3ZfRdXGhpZRAASBx51KQ==" saltValue="iBmiSXVim9CYUlHyUhA00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145" priority="26" operator="equal">
      <formula>0</formula>
    </cfRule>
  </conditionalFormatting>
  <conditionalFormatting sqref="F27">
    <cfRule type="containsText" dxfId="144" priority="2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143" priority="24" operator="equal">
      <formula>0</formula>
    </cfRule>
  </conditionalFormatting>
  <conditionalFormatting sqref="D14:D21">
    <cfRule type="cellIs" dxfId="142" priority="23" operator="equal">
      <formula>0</formula>
    </cfRule>
  </conditionalFormatting>
  <conditionalFormatting sqref="D23">
    <cfRule type="cellIs" dxfId="141" priority="22" operator="equal">
      <formula>0</formula>
    </cfRule>
  </conditionalFormatting>
  <conditionalFormatting sqref="B42:B45">
    <cfRule type="cellIs" dxfId="140" priority="21" operator="equal">
      <formula>0</formula>
    </cfRule>
  </conditionalFormatting>
  <conditionalFormatting sqref="G27">
    <cfRule type="containsText" dxfId="139" priority="19" operator="containsText" text="VRAT">
      <formula>NOT(ISERROR(SEARCH("VRAT",G27)))</formula>
    </cfRule>
    <cfRule type="containsText" dxfId="138" priority="2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">
    <cfRule type="cellIs" dxfId="137" priority="18" operator="equal">
      <formula>0</formula>
    </cfRule>
  </conditionalFormatting>
  <conditionalFormatting sqref="D22">
    <cfRule type="cellIs" dxfId="136" priority="14" operator="equal">
      <formula>0</formula>
    </cfRule>
  </conditionalFormatting>
  <conditionalFormatting sqref="D12">
    <cfRule type="cellIs" dxfId="135" priority="13" operator="equal">
      <formula>0</formula>
    </cfRule>
  </conditionalFormatting>
  <conditionalFormatting sqref="E1">
    <cfRule type="cellIs" dxfId="134" priority="12" operator="equal">
      <formula>0</formula>
    </cfRule>
  </conditionalFormatting>
  <conditionalFormatting sqref="E1">
    <cfRule type="containsText" dxfId="133" priority="11" operator="containsText" text="21">
      <formula>NOT(ISERROR(SEARCH("21",E1)))</formula>
    </cfRule>
  </conditionalFormatting>
  <conditionalFormatting sqref="G17">
    <cfRule type="containsText" dxfId="132" priority="10" operator="containsText" text="LIMIT">
      <formula>NOT(ISERROR(SEARCH("LIMIT",G17)))</formula>
    </cfRule>
  </conditionalFormatting>
  <conditionalFormatting sqref="G19">
    <cfRule type="containsText" dxfId="131" priority="9" operator="containsText" text="LIMIT">
      <formula>NOT(ISERROR(SEARCH("LIMIT",G19)))</formula>
    </cfRule>
  </conditionalFormatting>
  <conditionalFormatting sqref="F26">
    <cfRule type="containsText" dxfId="130" priority="5" operator="containsText" text="NEDOČERPÁNA">
      <formula>NOT(ISERROR(SEARCH("NEDOČERPÁNA",F26)))</formula>
    </cfRule>
  </conditionalFormatting>
  <conditionalFormatting sqref="F26">
    <cfRule type="containsText" dxfId="129" priority="3" operator="containsText" text="OK">
      <formula>NOT(ISERROR(SEARCH("OK",F26)))</formula>
    </cfRule>
    <cfRule type="containsText" dxfId="128" priority="4" operator="containsText" text="PŘEČERPÁNA">
      <formula>NOT(ISERROR(SEARCH("PŘEČERPÁNA",F26)))</formula>
    </cfRule>
  </conditionalFormatting>
  <conditionalFormatting sqref="D25">
    <cfRule type="cellIs" dxfId="6" priority="2" operator="equal">
      <formula>0</formula>
    </cfRule>
  </conditionalFormatting>
  <conditionalFormatting sqref="D13">
    <cfRule type="cellIs" dxfId="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91951B86-6154-44A1-8E4F-489C92F4FCAA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8" operator="containsText" id="{0227263F-7BFC-488D-9251-E57ADCA7B79A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6" operator="containsText" id="{04486A0C-A2DC-49E6-B131-900718C4AD31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B96A-1039-4317-8FD2-B4100F7B16B9}">
  <sheetPr>
    <tabColor rgb="FF66FFFF"/>
  </sheetPr>
  <dimension ref="A1:P93"/>
  <sheetViews>
    <sheetView zoomScale="85" zoomScaleNormal="85" workbookViewId="0">
      <selection activeCell="D19" sqref="D19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rozpočet'!B38</f>
        <v>Zajištění výprav zabezpečovaných ČOV - mimo OH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rozpočet'!C38</f>
        <v>3500000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>
        <v>350000</v>
      </c>
      <c r="D12" s="15">
        <v>0</v>
      </c>
      <c r="E12" s="176">
        <f t="shared" si="0"/>
        <v>350000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>
        <v>2650000</v>
      </c>
      <c r="D18" s="15">
        <v>0</v>
      </c>
      <c r="E18" s="176">
        <f t="shared" si="0"/>
        <v>2650000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>
        <v>130000</v>
      </c>
      <c r="D20" s="15">
        <v>0</v>
      </c>
      <c r="E20" s="176">
        <f t="shared" si="0"/>
        <v>130000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160000</v>
      </c>
      <c r="D22" s="15">
        <v>0</v>
      </c>
      <c r="E22" s="176">
        <f t="shared" si="0"/>
        <v>160000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>
        <v>50000</v>
      </c>
      <c r="D23" s="15">
        <v>0</v>
      </c>
      <c r="E23" s="176">
        <f t="shared" si="0"/>
        <v>50000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>
        <v>30000</v>
      </c>
      <c r="D24" s="15">
        <v>0</v>
      </c>
      <c r="E24" s="176">
        <f t="shared" si="0"/>
        <v>30000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130000</v>
      </c>
      <c r="D25" s="15">
        <v>0</v>
      </c>
      <c r="E25" s="176">
        <f t="shared" si="0"/>
        <v>130000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3500000</v>
      </c>
      <c r="D26" s="182">
        <f>SUM(D8:D25)</f>
        <v>0</v>
      </c>
      <c r="E26" s="182">
        <f>SUM(E8:E25)</f>
        <v>3500000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3500000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IbJ1ipsIkZ4aXOedjMFXGJa8xwJ+sWeLlFlQtlrPUUqvsugtCNdjZM5fezyGpw+cMi7hsIuevN9cf9H5Sbhv9w==" saltValue="57Tjq0O53u3PZvcPxQ9fBg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13">
    <cfRule type="cellIs" dxfId="124" priority="26" operator="equal">
      <formula>0</formula>
    </cfRule>
  </conditionalFormatting>
  <conditionalFormatting sqref="D8:D10">
    <cfRule type="cellIs" dxfId="123" priority="25" operator="equal">
      <formula>0</formula>
    </cfRule>
  </conditionalFormatting>
  <conditionalFormatting sqref="F27">
    <cfRule type="containsText" dxfId="122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121" priority="23" operator="equal">
      <formula>0</formula>
    </cfRule>
  </conditionalFormatting>
  <conditionalFormatting sqref="D13:D21">
    <cfRule type="cellIs" dxfId="120" priority="22" operator="equal">
      <formula>0</formula>
    </cfRule>
  </conditionalFormatting>
  <conditionalFormatting sqref="D23">
    <cfRule type="cellIs" dxfId="119" priority="21" operator="equal">
      <formula>0</formula>
    </cfRule>
  </conditionalFormatting>
  <conditionalFormatting sqref="B42:B45">
    <cfRule type="cellIs" dxfId="118" priority="20" operator="equal">
      <formula>0</formula>
    </cfRule>
  </conditionalFormatting>
  <conditionalFormatting sqref="G27">
    <cfRule type="containsText" dxfId="117" priority="18" operator="containsText" text="VRAT">
      <formula>NOT(ISERROR(SEARCH("VRAT",G27)))</formula>
    </cfRule>
    <cfRule type="containsText" dxfId="116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">
    <cfRule type="cellIs" dxfId="115" priority="17" operator="equal">
      <formula>0</formula>
    </cfRule>
  </conditionalFormatting>
  <conditionalFormatting sqref="D22">
    <cfRule type="cellIs" dxfId="114" priority="13" operator="equal">
      <formula>0</formula>
    </cfRule>
  </conditionalFormatting>
  <conditionalFormatting sqref="D12">
    <cfRule type="cellIs" dxfId="113" priority="12" operator="equal">
      <formula>0</formula>
    </cfRule>
  </conditionalFormatting>
  <conditionalFormatting sqref="E1">
    <cfRule type="cellIs" dxfId="112" priority="11" operator="equal">
      <formula>0</formula>
    </cfRule>
  </conditionalFormatting>
  <conditionalFormatting sqref="E1">
    <cfRule type="containsText" dxfId="111" priority="10" operator="containsText" text="21">
      <formula>NOT(ISERROR(SEARCH("21",E1)))</formula>
    </cfRule>
  </conditionalFormatting>
  <conditionalFormatting sqref="G17">
    <cfRule type="containsText" dxfId="110" priority="9" operator="containsText" text="LIMIT">
      <formula>NOT(ISERROR(SEARCH("LIMIT",G17)))</formula>
    </cfRule>
  </conditionalFormatting>
  <conditionalFormatting sqref="G19">
    <cfRule type="containsText" dxfId="109" priority="8" operator="containsText" text="LIMIT">
      <formula>NOT(ISERROR(SEARCH("LIMIT",G19)))</formula>
    </cfRule>
  </conditionalFormatting>
  <conditionalFormatting sqref="F26">
    <cfRule type="containsText" dxfId="108" priority="4" operator="containsText" text="NEDOČERPÁNA">
      <formula>NOT(ISERROR(SEARCH("NEDOČERPÁNA",F26)))</formula>
    </cfRule>
  </conditionalFormatting>
  <conditionalFormatting sqref="F26">
    <cfRule type="containsText" dxfId="107" priority="2" operator="containsText" text="OK">
      <formula>NOT(ISERROR(SEARCH("OK",F26)))</formula>
    </cfRule>
    <cfRule type="containsText" dxfId="106" priority="3" operator="containsText" text="PŘEČERPÁNA">
      <formula>NOT(ISERROR(SEARCH("PŘEČERPÁNA",F26)))</formula>
    </cfRule>
  </conditionalFormatting>
  <conditionalFormatting sqref="D25">
    <cfRule type="cellIs" dxfId="5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1DFEC87-BC31-4475-8F43-861B248319B4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A6BCBAB8-1C1C-45E0-8CFA-968FB9CFE5E4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09DD0752-EF47-4A0D-8BCC-B5BB4FC352F4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E96A-7A0C-4677-AA22-FC45EB953A99}">
  <sheetPr>
    <tabColor rgb="FF66FFFF"/>
  </sheetPr>
  <dimension ref="A1:P93"/>
  <sheetViews>
    <sheetView topLeftCell="A22" zoomScale="85" zoomScaleNormal="85" workbookViewId="0">
      <selection activeCell="D24" sqref="D24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rozpočet'!B39</f>
        <v>Zdravotní zabezpečení reprezentace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rozpočet'!C39</f>
        <v>10000000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>
        <v>1000000</v>
      </c>
      <c r="D10" s="15">
        <v>0</v>
      </c>
      <c r="E10" s="176">
        <f t="shared" si="0"/>
        <v>1000000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/>
      <c r="D18" s="15">
        <v>0</v>
      </c>
      <c r="E18" s="176">
        <f t="shared" si="0"/>
        <v>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9000000</v>
      </c>
      <c r="D22" s="15">
        <v>0</v>
      </c>
      <c r="E22" s="176">
        <f t="shared" si="0"/>
        <v>9000000</v>
      </c>
      <c r="F22" s="114" t="s">
        <v>240</v>
      </c>
    </row>
    <row r="23" spans="1:11" ht="51" customHeight="1" x14ac:dyDescent="0.3">
      <c r="A23" s="174" t="s">
        <v>227</v>
      </c>
      <c r="B23" s="192" t="s">
        <v>282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/>
      <c r="D24" s="15">
        <v>0</v>
      </c>
      <c r="E24" s="176">
        <f t="shared" si="0"/>
        <v>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/>
      <c r="D25" s="15">
        <v>0</v>
      </c>
      <c r="E25" s="176">
        <f t="shared" si="0"/>
        <v>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10000000</v>
      </c>
      <c r="D26" s="182">
        <f>SUM(D8:D25)</f>
        <v>0</v>
      </c>
      <c r="E26" s="182">
        <f>SUM(E8:E25)</f>
        <v>10000000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10000000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gErK+L+xm9/8mTNiDCPAnvxGosKX3hcIHAgwwGkGx6cvclJjX4LshfHIp2JqDt290TZ/xpo+yMBfDjtOhA3rFg==" saltValue="/sCxcxaJuSMod4smal3LG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D47:D49"/>
    <mergeCell ref="F23:K23"/>
    <mergeCell ref="A35:E35"/>
    <mergeCell ref="B41:C41"/>
    <mergeCell ref="B42:C42"/>
    <mergeCell ref="B43:C43"/>
    <mergeCell ref="B44:C44"/>
    <mergeCell ref="B45:C45"/>
    <mergeCell ref="A34:E34"/>
    <mergeCell ref="F26:G26"/>
  </mergeCells>
  <conditionalFormatting sqref="D13">
    <cfRule type="cellIs" dxfId="102" priority="26" operator="equal">
      <formula>0</formula>
    </cfRule>
  </conditionalFormatting>
  <conditionalFormatting sqref="D8:D10">
    <cfRule type="cellIs" dxfId="101" priority="25" operator="equal">
      <formula>0</formula>
    </cfRule>
  </conditionalFormatting>
  <conditionalFormatting sqref="F27">
    <cfRule type="containsText" dxfId="100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99" priority="23" operator="equal">
      <formula>0</formula>
    </cfRule>
  </conditionalFormatting>
  <conditionalFormatting sqref="D13:D21">
    <cfRule type="cellIs" dxfId="98" priority="22" operator="equal">
      <formula>0</formula>
    </cfRule>
  </conditionalFormatting>
  <conditionalFormatting sqref="D23">
    <cfRule type="cellIs" dxfId="97" priority="21" operator="equal">
      <formula>0</formula>
    </cfRule>
  </conditionalFormatting>
  <conditionalFormatting sqref="B42:B45">
    <cfRule type="cellIs" dxfId="96" priority="20" operator="equal">
      <formula>0</formula>
    </cfRule>
  </conditionalFormatting>
  <conditionalFormatting sqref="G27">
    <cfRule type="containsText" dxfId="95" priority="18" operator="containsText" text="VRAT">
      <formula>NOT(ISERROR(SEARCH("VRAT",G27)))</formula>
    </cfRule>
    <cfRule type="containsText" dxfId="94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">
    <cfRule type="cellIs" dxfId="93" priority="17" operator="equal">
      <formula>0</formula>
    </cfRule>
  </conditionalFormatting>
  <conditionalFormatting sqref="D22">
    <cfRule type="cellIs" dxfId="92" priority="13" operator="equal">
      <formula>0</formula>
    </cfRule>
  </conditionalFormatting>
  <conditionalFormatting sqref="D12">
    <cfRule type="cellIs" dxfId="91" priority="12" operator="equal">
      <formula>0</formula>
    </cfRule>
  </conditionalFormatting>
  <conditionalFormatting sqref="E1">
    <cfRule type="cellIs" dxfId="90" priority="11" operator="equal">
      <formula>0</formula>
    </cfRule>
  </conditionalFormatting>
  <conditionalFormatting sqref="E1">
    <cfRule type="containsText" dxfId="89" priority="10" operator="containsText" text="21">
      <formula>NOT(ISERROR(SEARCH("21",E1)))</formula>
    </cfRule>
  </conditionalFormatting>
  <conditionalFormatting sqref="G17">
    <cfRule type="containsText" dxfId="88" priority="9" operator="containsText" text="LIMIT">
      <formula>NOT(ISERROR(SEARCH("LIMIT",G17)))</formula>
    </cfRule>
  </conditionalFormatting>
  <conditionalFormatting sqref="G19">
    <cfRule type="containsText" dxfId="87" priority="8" operator="containsText" text="LIMIT">
      <formula>NOT(ISERROR(SEARCH("LIMIT",G19)))</formula>
    </cfRule>
  </conditionalFormatting>
  <conditionalFormatting sqref="F26">
    <cfRule type="containsText" dxfId="86" priority="4" operator="containsText" text="NEDOČERPÁNA">
      <formula>NOT(ISERROR(SEARCH("NEDOČERPÁNA",F26)))</formula>
    </cfRule>
  </conditionalFormatting>
  <conditionalFormatting sqref="F26">
    <cfRule type="containsText" dxfId="85" priority="2" operator="containsText" text="OK">
      <formula>NOT(ISERROR(SEARCH("OK",F26)))</formula>
    </cfRule>
    <cfRule type="containsText" dxfId="84" priority="3" operator="containsText" text="PŘEČERPÁNA">
      <formula>NOT(ISERROR(SEARCH("PŘEČERPÁNA",F26)))</formula>
    </cfRule>
  </conditionalFormatting>
  <conditionalFormatting sqref="D25">
    <cfRule type="cellIs" dxfId="4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3D75B6D-BCC4-48A0-9AB3-0B7AB4E0C73D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5D1DAD7B-C12F-4F8E-BCC9-929B13CAE570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F6BA5F32-F3BF-4957-9DFC-D21678A26FE4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9" sqref="B29:C29"/>
    </sheetView>
  </sheetViews>
  <sheetFormatPr defaultColWidth="8.88671875" defaultRowHeight="13.2" x14ac:dyDescent="0.25"/>
  <cols>
    <col min="1" max="1" width="23.5546875" style="196" customWidth="1"/>
    <col min="2" max="2" width="12.109375" style="196" customWidth="1"/>
    <col min="3" max="3" width="21.33203125" style="196" customWidth="1"/>
    <col min="4" max="4" width="15.88671875" style="196" customWidth="1"/>
    <col min="5" max="5" width="14.33203125" style="196" customWidth="1"/>
    <col min="6" max="6" width="16.5546875" style="196" customWidth="1"/>
    <col min="7" max="7" width="20.21875" style="196" customWidth="1"/>
    <col min="8" max="9" width="20.6640625" style="196" customWidth="1"/>
    <col min="10" max="10" width="22" style="196" customWidth="1"/>
    <col min="11" max="16384" width="8.88671875" style="196"/>
  </cols>
  <sheetData>
    <row r="1" spans="1:15" ht="18" customHeight="1" x14ac:dyDescent="0.25">
      <c r="A1" s="194" t="s">
        <v>0</v>
      </c>
      <c r="B1" s="195" t="str">
        <f>IF('1. SOUHRNNÉ INFORMACE'!B5=0,"",'1. SOUHRNNÉ INFORMACE'!B5)</f>
        <v/>
      </c>
      <c r="C1" s="195"/>
      <c r="J1" s="21" t="str">
        <f>'1. SOUHRNNÉ INFORMACE'!B2</f>
        <v>OLYMP21</v>
      </c>
    </row>
    <row r="2" spans="1:15" x14ac:dyDescent="0.25">
      <c r="A2" s="194" t="s">
        <v>1</v>
      </c>
      <c r="B2" s="195" t="str">
        <f>IF('1. SOUHRNNÉ INFORMACE'!B6=0,"",'1. SOUHRNNÉ INFORMACE'!B6)</f>
        <v/>
      </c>
      <c r="C2" s="195"/>
      <c r="J2" s="22"/>
    </row>
    <row r="3" spans="1:15" x14ac:dyDescent="0.25">
      <c r="A3" s="194" t="s">
        <v>2</v>
      </c>
      <c r="B3" s="197" t="s">
        <v>3</v>
      </c>
      <c r="C3" s="198"/>
      <c r="J3" s="22"/>
    </row>
    <row r="4" spans="1:15" x14ac:dyDescent="0.25">
      <c r="A4" s="194" t="s">
        <v>4</v>
      </c>
      <c r="B4" s="197">
        <v>362</v>
      </c>
      <c r="C4" s="198"/>
      <c r="J4" s="23"/>
    </row>
    <row r="5" spans="1:15" ht="10.199999999999999" customHeight="1" x14ac:dyDescent="0.25">
      <c r="A5" s="199"/>
      <c r="B5" s="199"/>
      <c r="C5" s="199"/>
    </row>
    <row r="6" spans="1:15" ht="22.2" customHeight="1" x14ac:dyDescent="0.25">
      <c r="A6" s="200" t="s">
        <v>34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5" x14ac:dyDescent="0.25">
      <c r="A7" s="201"/>
      <c r="B7" s="201"/>
      <c r="C7" s="201"/>
    </row>
    <row r="8" spans="1:15" ht="33.6" customHeight="1" x14ac:dyDescent="0.25">
      <c r="A8" s="202" t="s">
        <v>33</v>
      </c>
      <c r="B8" s="202"/>
      <c r="C8" s="202"/>
      <c r="D8" s="202"/>
      <c r="E8" s="202"/>
      <c r="F8" s="202"/>
      <c r="G8" s="202"/>
      <c r="H8" s="202"/>
      <c r="I8" s="202"/>
      <c r="J8" s="202"/>
    </row>
    <row r="9" spans="1:15" ht="13.95" customHeight="1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</row>
    <row r="10" spans="1:15" x14ac:dyDescent="0.25">
      <c r="A10" s="204" t="s">
        <v>5</v>
      </c>
      <c r="B10" s="204"/>
      <c r="C10" s="204"/>
    </row>
    <row r="11" spans="1:15" ht="39" customHeight="1" x14ac:dyDescent="0.25">
      <c r="A11" s="205" t="s">
        <v>6</v>
      </c>
      <c r="B11" s="205"/>
      <c r="C11" s="205"/>
      <c r="D11" s="205" t="s">
        <v>7</v>
      </c>
      <c r="E11" s="205" t="s">
        <v>8</v>
      </c>
      <c r="F11" s="205" t="s">
        <v>9</v>
      </c>
      <c r="G11" s="206" t="s">
        <v>10</v>
      </c>
      <c r="H11" s="207" t="s">
        <v>11</v>
      </c>
      <c r="I11" s="206" t="s">
        <v>12</v>
      </c>
      <c r="J11" s="208" t="s">
        <v>13</v>
      </c>
    </row>
    <row r="12" spans="1:15" ht="28.95" customHeight="1" x14ac:dyDescent="0.25">
      <c r="A12" s="209"/>
      <c r="B12" s="209"/>
      <c r="C12" s="209"/>
      <c r="D12" s="209"/>
      <c r="E12" s="209"/>
      <c r="F12" s="209"/>
      <c r="G12" s="210" t="s">
        <v>14</v>
      </c>
      <c r="H12" s="211"/>
      <c r="I12" s="212" t="s">
        <v>75</v>
      </c>
      <c r="J12" s="213"/>
    </row>
    <row r="13" spans="1:15" x14ac:dyDescent="0.25">
      <c r="A13" s="214" t="s">
        <v>15</v>
      </c>
      <c r="B13" s="214"/>
      <c r="C13" s="214"/>
      <c r="D13" s="214" t="s">
        <v>16</v>
      </c>
      <c r="E13" s="214" t="s">
        <v>17</v>
      </c>
      <c r="F13" s="214" t="s">
        <v>18</v>
      </c>
      <c r="G13" s="214">
        <v>1</v>
      </c>
      <c r="H13" s="214">
        <v>2</v>
      </c>
      <c r="I13" s="214">
        <v>3</v>
      </c>
      <c r="J13" s="214" t="s">
        <v>19</v>
      </c>
    </row>
    <row r="14" spans="1:15" ht="18" customHeight="1" x14ac:dyDescent="0.25">
      <c r="A14" s="215" t="s">
        <v>20</v>
      </c>
      <c r="B14" s="216"/>
      <c r="C14" s="217"/>
      <c r="D14" s="218"/>
      <c r="E14" s="218"/>
      <c r="F14" s="218"/>
      <c r="G14" s="219">
        <f>SUM(G16:G19)</f>
        <v>0</v>
      </c>
      <c r="H14" s="219">
        <f>SUM(H16:H19)</f>
        <v>0</v>
      </c>
      <c r="I14" s="219">
        <f>SUM(I16:I19)</f>
        <v>0</v>
      </c>
      <c r="J14" s="219">
        <f>SUM(J16:J19)</f>
        <v>0</v>
      </c>
    </row>
    <row r="15" spans="1:15" ht="16.95" customHeight="1" x14ac:dyDescent="0.25">
      <c r="A15" s="220" t="s">
        <v>21</v>
      </c>
      <c r="B15" s="221"/>
      <c r="C15" s="222" t="s">
        <v>173</v>
      </c>
      <c r="D15" s="223"/>
      <c r="E15" s="223"/>
      <c r="F15" s="223"/>
      <c r="G15" s="224"/>
      <c r="H15" s="224"/>
      <c r="I15" s="224"/>
      <c r="J15" s="225"/>
    </row>
    <row r="16" spans="1:15" ht="16.2" customHeight="1" x14ac:dyDescent="0.25">
      <c r="A16" s="226" t="str">
        <f>IF('1. SOUHRNNÉ INFORMACE'!B2=0,"",'1. SOUHRNNÉ INFORMACE'!B2)</f>
        <v>OLYMP21</v>
      </c>
      <c r="B16" s="227"/>
      <c r="C16" s="228" t="str">
        <f>IF('1. SOUHRNNÉ INFORMACE'!B10=0,"",'1. SOUHRNNÉ INFORMACE'!B10)</f>
        <v/>
      </c>
      <c r="D16" s="229"/>
      <c r="E16" s="229"/>
      <c r="F16" s="229"/>
      <c r="G16" s="230">
        <f>'1. SOUHRNNÉ INFORMACE'!B11</f>
        <v>0</v>
      </c>
      <c r="H16" s="230">
        <f>'1. SOUHRNNÉ INFORMACE'!B12</f>
        <v>0</v>
      </c>
      <c r="I16" s="230">
        <f>'2. POUŽITÍ DOTACE - rozpočet'!D26</f>
        <v>0</v>
      </c>
      <c r="J16" s="231">
        <f>G16-H16-I16</f>
        <v>0</v>
      </c>
      <c r="K16" s="196" t="str">
        <f>IF(J16='2. POUŽITÍ DOTACE - rozpočet'!E42,"OK","Chyba")</f>
        <v>OK</v>
      </c>
      <c r="L16" s="232"/>
      <c r="M16" s="232"/>
      <c r="N16" s="232"/>
      <c r="O16" s="232"/>
    </row>
    <row r="17" spans="1:10" x14ac:dyDescent="0.25">
      <c r="A17" s="233"/>
      <c r="B17" s="234"/>
      <c r="C17" s="235"/>
      <c r="D17" s="236"/>
      <c r="E17" s="236"/>
      <c r="F17" s="236"/>
      <c r="G17" s="237"/>
      <c r="H17" s="237"/>
      <c r="I17" s="237"/>
      <c r="J17" s="231">
        <f>G17-H17-I17</f>
        <v>0</v>
      </c>
    </row>
    <row r="18" spans="1:10" x14ac:dyDescent="0.25">
      <c r="A18" s="233"/>
      <c r="B18" s="234"/>
      <c r="C18" s="235"/>
      <c r="D18" s="236"/>
      <c r="E18" s="236"/>
      <c r="F18" s="236"/>
      <c r="G18" s="237"/>
      <c r="H18" s="237"/>
      <c r="I18" s="237"/>
      <c r="J18" s="231">
        <f>G18-H18-I18</f>
        <v>0</v>
      </c>
    </row>
    <row r="19" spans="1:10" x14ac:dyDescent="0.25">
      <c r="A19" s="233"/>
      <c r="B19" s="234"/>
      <c r="C19" s="235"/>
      <c r="D19" s="236"/>
      <c r="E19" s="236"/>
      <c r="F19" s="236"/>
      <c r="G19" s="237"/>
      <c r="H19" s="237"/>
      <c r="I19" s="237"/>
      <c r="J19" s="231">
        <f>G19-H19-I19</f>
        <v>0</v>
      </c>
    </row>
    <row r="20" spans="1:10" x14ac:dyDescent="0.25">
      <c r="A20" s="215" t="s">
        <v>22</v>
      </c>
      <c r="B20" s="216"/>
      <c r="C20" s="217"/>
      <c r="D20" s="218"/>
      <c r="E20" s="218"/>
      <c r="F20" s="218"/>
      <c r="G20" s="219">
        <f>SUM(G22:G23)</f>
        <v>0</v>
      </c>
      <c r="H20" s="219">
        <f>SUM(H22:H23)</f>
        <v>0</v>
      </c>
      <c r="I20" s="219">
        <f>SUM(I22:I23)</f>
        <v>0</v>
      </c>
      <c r="J20" s="219">
        <f>SUM(J22:J23)</f>
        <v>0</v>
      </c>
    </row>
    <row r="21" spans="1:10" x14ac:dyDescent="0.25">
      <c r="A21" s="238" t="s">
        <v>23</v>
      </c>
      <c r="B21" s="239"/>
      <c r="C21" s="240"/>
      <c r="D21" s="240"/>
      <c r="E21" s="240"/>
      <c r="F21" s="240"/>
      <c r="G21" s="241"/>
      <c r="H21" s="241"/>
      <c r="I21" s="241"/>
      <c r="J21" s="231">
        <f>G21-H21-I21</f>
        <v>0</v>
      </c>
    </row>
    <row r="22" spans="1:10" x14ac:dyDescent="0.25">
      <c r="A22" s="233"/>
      <c r="B22" s="234"/>
      <c r="C22" s="242"/>
      <c r="D22" s="240"/>
      <c r="E22" s="240"/>
      <c r="F22" s="240"/>
      <c r="G22" s="241"/>
      <c r="H22" s="241"/>
      <c r="I22" s="241"/>
      <c r="J22" s="231">
        <f>G22-H22-I22</f>
        <v>0</v>
      </c>
    </row>
    <row r="23" spans="1:10" x14ac:dyDescent="0.25">
      <c r="A23" s="233"/>
      <c r="B23" s="234"/>
      <c r="C23" s="242"/>
      <c r="D23" s="240"/>
      <c r="E23" s="240"/>
      <c r="F23" s="240"/>
      <c r="G23" s="241"/>
      <c r="H23" s="241"/>
      <c r="I23" s="241"/>
      <c r="J23" s="231">
        <f>G23-H23-I23</f>
        <v>0</v>
      </c>
    </row>
    <row r="24" spans="1:10" ht="33" customHeight="1" x14ac:dyDescent="0.25">
      <c r="A24" s="215" t="s">
        <v>24</v>
      </c>
      <c r="B24" s="216"/>
      <c r="C24" s="217"/>
      <c r="D24" s="218"/>
      <c r="E24" s="218"/>
      <c r="F24" s="218"/>
      <c r="G24" s="243">
        <f>G14+G20</f>
        <v>0</v>
      </c>
      <c r="H24" s="243">
        <f>H14+H20</f>
        <v>0</v>
      </c>
      <c r="I24" s="243">
        <f>I14+I20</f>
        <v>0</v>
      </c>
      <c r="J24" s="243">
        <f>J14+J20</f>
        <v>0</v>
      </c>
    </row>
    <row r="25" spans="1:10" x14ac:dyDescent="0.25">
      <c r="A25" s="244"/>
      <c r="B25" s="244"/>
      <c r="C25" s="244"/>
      <c r="D25" s="245"/>
      <c r="E25" s="245"/>
      <c r="F25" s="245"/>
      <c r="G25" s="245"/>
      <c r="H25" s="245"/>
      <c r="I25" s="245"/>
      <c r="J25" s="245"/>
    </row>
    <row r="26" spans="1:10" x14ac:dyDescent="0.25">
      <c r="A26" s="194" t="s">
        <v>26</v>
      </c>
      <c r="B26" s="246">
        <f ca="1">TODAY()</f>
        <v>44564</v>
      </c>
      <c r="C26" s="247"/>
      <c r="D26" s="248"/>
      <c r="E26" s="194" t="s">
        <v>25</v>
      </c>
      <c r="F26" s="249"/>
      <c r="G26" s="249"/>
      <c r="H26" s="245"/>
      <c r="I26" s="245"/>
      <c r="J26" s="245"/>
    </row>
    <row r="27" spans="1:10" ht="18.600000000000001" customHeight="1" x14ac:dyDescent="0.25">
      <c r="A27" s="250" t="s">
        <v>32</v>
      </c>
      <c r="B27" s="24"/>
      <c r="C27" s="25"/>
      <c r="D27" s="248"/>
      <c r="E27" s="194" t="s">
        <v>26</v>
      </c>
      <c r="F27" s="249"/>
      <c r="G27" s="249"/>
      <c r="H27" s="245"/>
      <c r="I27" s="245"/>
      <c r="J27" s="245"/>
    </row>
    <row r="28" spans="1:10" ht="27.6" customHeight="1" x14ac:dyDescent="0.25">
      <c r="A28" s="251" t="s">
        <v>31</v>
      </c>
      <c r="B28" s="246"/>
      <c r="C28" s="247"/>
      <c r="D28" s="248"/>
      <c r="E28" s="252"/>
      <c r="F28" s="253"/>
      <c r="G28" s="253"/>
      <c r="H28" s="245"/>
      <c r="I28" s="245"/>
      <c r="J28" s="245"/>
    </row>
    <row r="29" spans="1:10" ht="16.2" customHeight="1" x14ac:dyDescent="0.25">
      <c r="A29" s="250" t="s">
        <v>27</v>
      </c>
      <c r="B29" s="18"/>
      <c r="C29" s="19"/>
      <c r="D29" s="245"/>
      <c r="E29" s="254"/>
      <c r="F29" s="245"/>
      <c r="G29" s="245"/>
      <c r="H29" s="245"/>
      <c r="I29" s="245"/>
      <c r="J29" s="245"/>
    </row>
    <row r="30" spans="1:10" ht="15.6" customHeight="1" x14ac:dyDescent="0.25">
      <c r="A30" s="250" t="s">
        <v>28</v>
      </c>
      <c r="B30" s="24"/>
      <c r="C30" s="25"/>
      <c r="D30" s="245"/>
      <c r="E30" s="245"/>
      <c r="F30" s="245"/>
      <c r="G30" s="245"/>
      <c r="H30" s="245"/>
      <c r="I30" s="245"/>
      <c r="J30" s="245"/>
    </row>
    <row r="31" spans="1:10" x14ac:dyDescent="0.25">
      <c r="A31" s="245"/>
      <c r="B31" s="245"/>
      <c r="C31" s="245"/>
      <c r="D31" s="245"/>
      <c r="E31" s="245"/>
      <c r="F31" s="245"/>
      <c r="G31" s="245"/>
      <c r="H31" s="245"/>
      <c r="I31" s="245"/>
      <c r="J31" s="245"/>
    </row>
  </sheetData>
  <sheetProtection algorithmName="SHA-512" hashValue="tdFI0eoy+FuCWf+aHEeVgjDF1mU6irHYx8U+Q9QbYXJ6TtQpdQlQbwnPKeO3PDGWKYO63PWVwQJYxaPJSxeNew==" saltValue="//qqTNB1LVStyG9RvoeD5A==" spinCount="100000" sheet="1" objects="1" scenarios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80" priority="5" operator="equal">
      <formula>0</formula>
    </cfRule>
  </conditionalFormatting>
  <conditionalFormatting sqref="B29">
    <cfRule type="cellIs" dxfId="79" priority="4" operator="equal">
      <formula>0</formula>
    </cfRule>
  </conditionalFormatting>
  <conditionalFormatting sqref="B30">
    <cfRule type="cellIs" dxfId="78" priority="3" operator="equal">
      <formula>0</formula>
    </cfRule>
  </conditionalFormatting>
  <conditionalFormatting sqref="J1">
    <cfRule type="cellIs" dxfId="77" priority="2" operator="equal">
      <formula>0</formula>
    </cfRule>
  </conditionalFormatting>
  <conditionalFormatting sqref="J1">
    <cfRule type="containsText" dxfId="76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 codeName="List12">
    <pageSetUpPr fitToPage="1"/>
  </sheetPr>
  <dimension ref="A1:R80"/>
  <sheetViews>
    <sheetView showGridLines="0" topLeftCell="A41" workbookViewId="0">
      <selection activeCell="A8" sqref="A8:I56"/>
    </sheetView>
  </sheetViews>
  <sheetFormatPr defaultColWidth="8.88671875" defaultRowHeight="14.4" x14ac:dyDescent="0.3"/>
  <cols>
    <col min="1" max="1" width="20.33203125" style="37" customWidth="1"/>
    <col min="2" max="2" width="10.77734375" style="37" customWidth="1"/>
    <col min="3" max="3" width="20.33203125" style="37" customWidth="1"/>
    <col min="4" max="5" width="8.88671875" style="37"/>
    <col min="6" max="6" width="13.109375" style="37" customWidth="1"/>
    <col min="7" max="7" width="8.88671875" style="37"/>
    <col min="8" max="8" width="15.33203125" style="37" customWidth="1"/>
    <col min="9" max="9" width="11.5546875" style="37" customWidth="1"/>
    <col min="10" max="16384" width="8.88671875" style="37"/>
  </cols>
  <sheetData>
    <row r="1" spans="1:18" ht="18.600000000000001" customHeight="1" x14ac:dyDescent="0.3">
      <c r="A1" s="255" t="str">
        <f>'1. SOUHRNNÉ INFORMACE'!A5</f>
        <v>Příjemce dotace (název)</v>
      </c>
      <c r="B1" s="256" t="str">
        <f>IF('1. SOUHRNNÉ INFORMACE'!B5=0,"",'1. SOUHRNNÉ INFORMACE'!B5)</f>
        <v/>
      </c>
      <c r="C1" s="257"/>
      <c r="D1" s="258"/>
      <c r="H1" s="259"/>
      <c r="I1" s="260"/>
      <c r="J1" s="259"/>
      <c r="K1" s="259"/>
      <c r="L1" s="259"/>
      <c r="M1" s="259"/>
    </row>
    <row r="2" spans="1:18" ht="17.399999999999999" customHeight="1" x14ac:dyDescent="0.3">
      <c r="A2" s="261" t="s">
        <v>38</v>
      </c>
      <c r="B2" s="262" t="str">
        <f>IF('1. SOUHRNNÉ INFORMACE'!B6=0,"",'1. SOUHRNNÉ INFORMACE'!B6)</f>
        <v/>
      </c>
      <c r="C2" s="263"/>
      <c r="D2" s="258"/>
      <c r="H2" s="264"/>
      <c r="I2" s="264"/>
      <c r="J2" s="264"/>
      <c r="K2" s="264"/>
      <c r="L2" s="264"/>
      <c r="M2" s="259"/>
    </row>
    <row r="3" spans="1:18" ht="16.95" customHeight="1" x14ac:dyDescent="0.3">
      <c r="A3" s="261" t="s">
        <v>58</v>
      </c>
      <c r="B3" s="262" t="str">
        <f>IF('1. SOUHRNNÉ INFORMACE'!B9=0,"",'1. SOUHRNNÉ INFORMACE'!B9)</f>
        <v/>
      </c>
      <c r="C3" s="263"/>
      <c r="D3" s="258"/>
      <c r="H3" s="264"/>
      <c r="I3" s="264"/>
      <c r="J3" s="264"/>
      <c r="K3" s="264"/>
      <c r="L3" s="264"/>
      <c r="M3" s="259"/>
    </row>
    <row r="4" spans="1:18" ht="16.95" customHeight="1" thickBot="1" x14ac:dyDescent="0.35">
      <c r="A4" s="265" t="s">
        <v>59</v>
      </c>
      <c r="B4" s="262" t="str">
        <f>IF('1. SOUHRNNÉ INFORMACE'!B10=0,"",'1. SOUHRNNÉ INFORMACE'!B10)</f>
        <v/>
      </c>
      <c r="C4" s="263"/>
      <c r="D4" s="258"/>
      <c r="H4" s="264"/>
      <c r="I4" s="264"/>
      <c r="J4" s="264"/>
      <c r="K4" s="264"/>
      <c r="L4" s="264"/>
      <c r="M4" s="259"/>
    </row>
    <row r="5" spans="1:18" s="91" customFormat="1" ht="2.4" customHeight="1" thickBot="1" x14ac:dyDescent="0.35">
      <c r="A5" s="266"/>
      <c r="B5" s="89"/>
      <c r="C5" s="267"/>
      <c r="D5" s="268"/>
      <c r="I5" s="269" t="str">
        <f>IF(D30&gt;0,"Vyplňte sloupec Čerpané finanční prostředky v Kč"," ")</f>
        <v xml:space="preserve"> </v>
      </c>
    </row>
    <row r="6" spans="1:18" ht="21.6" customHeight="1" x14ac:dyDescent="0.3">
      <c r="A6" s="270" t="str">
        <f>IF('1. SOUHRNNÉ INFORMACE'!B2=0,"",'1. SOUHRNNÉ INFORMACE'!B2)</f>
        <v>OLYMP21</v>
      </c>
      <c r="B6" s="271"/>
      <c r="C6" s="272">
        <f>'1. SOUHRNNÉ INFORMACE'!B11-'1. SOUHRNNÉ INFORMACE'!B12-'2. POUŽITÍ DOTACE - rozpočet'!E42</f>
        <v>0</v>
      </c>
      <c r="D6" s="232"/>
      <c r="E6" s="273"/>
      <c r="F6" s="274"/>
      <c r="G6" s="274"/>
      <c r="I6" s="269"/>
    </row>
    <row r="7" spans="1:18" x14ac:dyDescent="0.3">
      <c r="A7" s="39" t="s">
        <v>286</v>
      </c>
      <c r="L7" s="39" t="s">
        <v>174</v>
      </c>
    </row>
    <row r="8" spans="1:18" x14ac:dyDescent="0.3">
      <c r="A8" s="288"/>
      <c r="B8" s="288"/>
      <c r="C8" s="288"/>
      <c r="D8" s="288"/>
      <c r="E8" s="288"/>
      <c r="F8" s="288"/>
      <c r="G8" s="288"/>
      <c r="H8" s="288"/>
      <c r="I8" s="288"/>
      <c r="K8" s="275"/>
      <c r="L8" s="275"/>
      <c r="M8" s="275"/>
      <c r="N8" s="275"/>
      <c r="O8" s="275"/>
      <c r="P8" s="275"/>
      <c r="Q8" s="275"/>
      <c r="R8" s="276"/>
    </row>
    <row r="9" spans="1:18" x14ac:dyDescent="0.3">
      <c r="A9" s="288"/>
      <c r="B9" s="288"/>
      <c r="C9" s="288"/>
      <c r="D9" s="288"/>
      <c r="E9" s="288"/>
      <c r="F9" s="288"/>
      <c r="G9" s="288"/>
      <c r="H9" s="288"/>
      <c r="I9" s="288"/>
      <c r="K9" s="276"/>
      <c r="L9" s="276"/>
      <c r="M9" s="276"/>
      <c r="N9" s="276"/>
      <c r="O9" s="276"/>
      <c r="P9" s="276"/>
      <c r="Q9" s="276"/>
      <c r="R9" s="276"/>
    </row>
    <row r="10" spans="1:18" ht="27.6" customHeight="1" x14ac:dyDescent="0.3">
      <c r="A10" s="288"/>
      <c r="B10" s="288"/>
      <c r="C10" s="288"/>
      <c r="D10" s="288"/>
      <c r="E10" s="288"/>
      <c r="F10" s="288"/>
      <c r="G10" s="288"/>
      <c r="H10" s="288"/>
      <c r="I10" s="288"/>
      <c r="K10" s="277" t="s">
        <v>181</v>
      </c>
      <c r="L10" s="277"/>
      <c r="M10" s="277"/>
      <c r="N10" s="277"/>
      <c r="O10" s="277"/>
      <c r="P10" s="277"/>
      <c r="Q10" s="277"/>
      <c r="R10" s="277"/>
    </row>
    <row r="11" spans="1:18" x14ac:dyDescent="0.3">
      <c r="A11" s="288"/>
      <c r="B11" s="288"/>
      <c r="C11" s="288"/>
      <c r="D11" s="288"/>
      <c r="E11" s="288"/>
      <c r="F11" s="288"/>
      <c r="G11" s="288"/>
      <c r="H11" s="288"/>
      <c r="I11" s="288"/>
    </row>
    <row r="12" spans="1:18" x14ac:dyDescent="0.3">
      <c r="A12" s="288"/>
      <c r="B12" s="288"/>
      <c r="C12" s="288"/>
      <c r="D12" s="288"/>
      <c r="E12" s="288"/>
      <c r="F12" s="288"/>
      <c r="G12" s="288"/>
      <c r="H12" s="288"/>
      <c r="I12" s="288"/>
    </row>
    <row r="13" spans="1:18" x14ac:dyDescent="0.3">
      <c r="A13" s="288"/>
      <c r="B13" s="288"/>
      <c r="C13" s="288"/>
      <c r="D13" s="288"/>
      <c r="E13" s="288"/>
      <c r="F13" s="288"/>
      <c r="G13" s="288"/>
      <c r="H13" s="288"/>
      <c r="I13" s="288"/>
    </row>
    <row r="14" spans="1:18" x14ac:dyDescent="0.3">
      <c r="A14" s="288"/>
      <c r="B14" s="288"/>
      <c r="C14" s="288"/>
      <c r="D14" s="288"/>
      <c r="E14" s="288"/>
      <c r="F14" s="288"/>
      <c r="G14" s="288"/>
      <c r="H14" s="288"/>
      <c r="I14" s="288"/>
    </row>
    <row r="15" spans="1:18" x14ac:dyDescent="0.3">
      <c r="A15" s="288"/>
      <c r="B15" s="288"/>
      <c r="C15" s="288"/>
      <c r="D15" s="288"/>
      <c r="E15" s="288"/>
      <c r="F15" s="288"/>
      <c r="G15" s="288"/>
      <c r="H15" s="288"/>
      <c r="I15" s="288"/>
    </row>
    <row r="16" spans="1:18" x14ac:dyDescent="0.3">
      <c r="A16" s="288"/>
      <c r="B16" s="288"/>
      <c r="C16" s="288"/>
      <c r="D16" s="288"/>
      <c r="E16" s="288"/>
      <c r="F16" s="288"/>
      <c r="G16" s="288"/>
      <c r="H16" s="288"/>
      <c r="I16" s="288"/>
      <c r="K16" s="278" t="s">
        <v>84</v>
      </c>
      <c r="L16" s="123"/>
      <c r="M16" s="123"/>
      <c r="N16" s="123"/>
      <c r="O16" s="123"/>
      <c r="P16" s="123"/>
      <c r="Q16" s="123"/>
      <c r="R16" s="123"/>
    </row>
    <row r="17" spans="1:18" x14ac:dyDescent="0.3">
      <c r="A17" s="288"/>
      <c r="B17" s="288"/>
      <c r="C17" s="288"/>
      <c r="D17" s="288"/>
      <c r="E17" s="288"/>
      <c r="F17" s="288"/>
      <c r="G17" s="288"/>
      <c r="H17" s="288"/>
      <c r="I17" s="288"/>
      <c r="K17" s="278" t="s">
        <v>85</v>
      </c>
      <c r="L17" s="123"/>
      <c r="M17" s="123"/>
      <c r="N17" s="123"/>
      <c r="O17" s="123"/>
      <c r="P17" s="123"/>
      <c r="Q17" s="123"/>
      <c r="R17" s="123"/>
    </row>
    <row r="18" spans="1:18" x14ac:dyDescent="0.3">
      <c r="A18" s="288"/>
      <c r="B18" s="288"/>
      <c r="C18" s="288"/>
      <c r="D18" s="288"/>
      <c r="E18" s="288"/>
      <c r="F18" s="288"/>
      <c r="G18" s="288"/>
      <c r="H18" s="288"/>
      <c r="I18" s="288"/>
      <c r="K18" s="123"/>
      <c r="L18" s="123"/>
      <c r="M18" s="123"/>
      <c r="N18" s="123"/>
      <c r="O18" s="123"/>
      <c r="P18" s="123"/>
      <c r="Q18" s="123"/>
      <c r="R18" s="123"/>
    </row>
    <row r="19" spans="1:18" x14ac:dyDescent="0.3">
      <c r="A19" s="288"/>
      <c r="B19" s="288"/>
      <c r="C19" s="288"/>
      <c r="D19" s="288"/>
      <c r="E19" s="288"/>
      <c r="F19" s="288"/>
      <c r="G19" s="288"/>
      <c r="H19" s="288"/>
      <c r="I19" s="288"/>
    </row>
    <row r="20" spans="1:18" x14ac:dyDescent="0.3">
      <c r="A20" s="288"/>
      <c r="B20" s="288"/>
      <c r="C20" s="288"/>
      <c r="D20" s="288"/>
      <c r="E20" s="288"/>
      <c r="F20" s="288"/>
      <c r="G20" s="288"/>
      <c r="H20" s="288"/>
      <c r="I20" s="288"/>
    </row>
    <row r="21" spans="1:18" x14ac:dyDescent="0.3">
      <c r="A21" s="288"/>
      <c r="B21" s="288"/>
      <c r="C21" s="288"/>
      <c r="D21" s="288"/>
      <c r="E21" s="288"/>
      <c r="F21" s="288"/>
      <c r="G21" s="288"/>
      <c r="H21" s="288"/>
      <c r="I21" s="288"/>
    </row>
    <row r="22" spans="1:18" x14ac:dyDescent="0.3">
      <c r="A22" s="288"/>
      <c r="B22" s="288"/>
      <c r="C22" s="288"/>
      <c r="D22" s="288"/>
      <c r="E22" s="288"/>
      <c r="F22" s="288"/>
      <c r="G22" s="288"/>
      <c r="H22" s="288"/>
      <c r="I22" s="288"/>
    </row>
    <row r="23" spans="1:18" x14ac:dyDescent="0.3">
      <c r="A23" s="288"/>
      <c r="B23" s="288"/>
      <c r="C23" s="288"/>
      <c r="D23" s="288"/>
      <c r="E23" s="288"/>
      <c r="F23" s="288"/>
      <c r="G23" s="288"/>
      <c r="H23" s="288"/>
      <c r="I23" s="288"/>
    </row>
    <row r="24" spans="1:18" x14ac:dyDescent="0.3">
      <c r="A24" s="288"/>
      <c r="B24" s="288"/>
      <c r="C24" s="288"/>
      <c r="D24" s="288"/>
      <c r="E24" s="288"/>
      <c r="F24" s="288"/>
      <c r="G24" s="288"/>
      <c r="H24" s="288"/>
      <c r="I24" s="288"/>
    </row>
    <row r="25" spans="1:18" x14ac:dyDescent="0.3">
      <c r="A25" s="288"/>
      <c r="B25" s="288"/>
      <c r="C25" s="288"/>
      <c r="D25" s="288"/>
      <c r="E25" s="288"/>
      <c r="F25" s="288"/>
      <c r="G25" s="288"/>
      <c r="H25" s="288"/>
      <c r="I25" s="288"/>
    </row>
    <row r="26" spans="1:18" x14ac:dyDescent="0.3">
      <c r="A26" s="288"/>
      <c r="B26" s="288"/>
      <c r="C26" s="288"/>
      <c r="D26" s="288"/>
      <c r="E26" s="288"/>
      <c r="F26" s="288"/>
      <c r="G26" s="288"/>
      <c r="H26" s="288"/>
      <c r="I26" s="288"/>
    </row>
    <row r="27" spans="1:18" x14ac:dyDescent="0.3">
      <c r="A27" s="288"/>
      <c r="B27" s="288"/>
      <c r="C27" s="288"/>
      <c r="D27" s="288"/>
      <c r="E27" s="288"/>
      <c r="F27" s="288"/>
      <c r="G27" s="288"/>
      <c r="H27" s="288"/>
      <c r="I27" s="288"/>
    </row>
    <row r="28" spans="1:18" x14ac:dyDescent="0.3">
      <c r="A28" s="288"/>
      <c r="B28" s="288"/>
      <c r="C28" s="288"/>
      <c r="D28" s="288"/>
      <c r="E28" s="288"/>
      <c r="F28" s="288"/>
      <c r="G28" s="288"/>
      <c r="H28" s="288"/>
      <c r="I28" s="288"/>
    </row>
    <row r="29" spans="1:18" x14ac:dyDescent="0.3">
      <c r="A29" s="288"/>
      <c r="B29" s="288"/>
      <c r="C29" s="288"/>
      <c r="D29" s="288"/>
      <c r="E29" s="288"/>
      <c r="F29" s="288"/>
      <c r="G29" s="288"/>
      <c r="H29" s="288"/>
      <c r="I29" s="288"/>
    </row>
    <row r="30" spans="1:18" x14ac:dyDescent="0.3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18" x14ac:dyDescent="0.3">
      <c r="A31" s="288"/>
      <c r="B31" s="288"/>
      <c r="C31" s="288"/>
      <c r="D31" s="288"/>
      <c r="E31" s="288"/>
      <c r="F31" s="288"/>
      <c r="G31" s="288"/>
      <c r="H31" s="288"/>
      <c r="I31" s="288"/>
    </row>
    <row r="32" spans="1:18" x14ac:dyDescent="0.3">
      <c r="A32" s="288"/>
      <c r="B32" s="288"/>
      <c r="C32" s="288"/>
      <c r="D32" s="288"/>
      <c r="E32" s="288"/>
      <c r="F32" s="288"/>
      <c r="G32" s="288"/>
      <c r="H32" s="288"/>
      <c r="I32" s="288"/>
    </row>
    <row r="33" spans="1:9" x14ac:dyDescent="0.3">
      <c r="A33" s="288"/>
      <c r="B33" s="288"/>
      <c r="C33" s="288"/>
      <c r="D33" s="288"/>
      <c r="E33" s="288"/>
      <c r="F33" s="288"/>
      <c r="G33" s="288"/>
      <c r="H33" s="288"/>
      <c r="I33" s="288"/>
    </row>
    <row r="34" spans="1:9" x14ac:dyDescent="0.3">
      <c r="A34" s="288"/>
      <c r="B34" s="288"/>
      <c r="C34" s="288"/>
      <c r="D34" s="288"/>
      <c r="E34" s="288"/>
      <c r="F34" s="288"/>
      <c r="G34" s="288"/>
      <c r="H34" s="288"/>
      <c r="I34" s="288"/>
    </row>
    <row r="35" spans="1:9" x14ac:dyDescent="0.3">
      <c r="A35" s="288"/>
      <c r="B35" s="288"/>
      <c r="C35" s="288"/>
      <c r="D35" s="288"/>
      <c r="E35" s="288"/>
      <c r="F35" s="288"/>
      <c r="G35" s="288"/>
      <c r="H35" s="288"/>
      <c r="I35" s="288"/>
    </row>
    <row r="36" spans="1:9" x14ac:dyDescent="0.3">
      <c r="A36" s="288"/>
      <c r="B36" s="288"/>
      <c r="C36" s="288"/>
      <c r="D36" s="288"/>
      <c r="E36" s="288"/>
      <c r="F36" s="288"/>
      <c r="G36" s="288"/>
      <c r="H36" s="288"/>
      <c r="I36" s="288"/>
    </row>
    <row r="37" spans="1:9" x14ac:dyDescent="0.3">
      <c r="A37" s="288"/>
      <c r="B37" s="288"/>
      <c r="C37" s="288"/>
      <c r="D37" s="288"/>
      <c r="E37" s="288"/>
      <c r="F37" s="288"/>
      <c r="G37" s="288"/>
      <c r="H37" s="288"/>
      <c r="I37" s="288"/>
    </row>
    <row r="38" spans="1:9" x14ac:dyDescent="0.3">
      <c r="A38" s="288"/>
      <c r="B38" s="288"/>
      <c r="C38" s="288"/>
      <c r="D38" s="288"/>
      <c r="E38" s="288"/>
      <c r="F38" s="288"/>
      <c r="G38" s="288"/>
      <c r="H38" s="288"/>
      <c r="I38" s="288"/>
    </row>
    <row r="39" spans="1:9" x14ac:dyDescent="0.3">
      <c r="A39" s="288"/>
      <c r="B39" s="288"/>
      <c r="C39" s="288"/>
      <c r="D39" s="288"/>
      <c r="E39" s="288"/>
      <c r="F39" s="288"/>
      <c r="G39" s="288"/>
      <c r="H39" s="288"/>
      <c r="I39" s="288"/>
    </row>
    <row r="40" spans="1:9" x14ac:dyDescent="0.3">
      <c r="A40" s="288"/>
      <c r="B40" s="288"/>
      <c r="C40" s="288"/>
      <c r="D40" s="288"/>
      <c r="E40" s="288"/>
      <c r="F40" s="288"/>
      <c r="G40" s="288"/>
      <c r="H40" s="288"/>
      <c r="I40" s="288"/>
    </row>
    <row r="41" spans="1:9" x14ac:dyDescent="0.3">
      <c r="A41" s="288"/>
      <c r="B41" s="288"/>
      <c r="C41" s="288"/>
      <c r="D41" s="288"/>
      <c r="E41" s="288"/>
      <c r="F41" s="288"/>
      <c r="G41" s="288"/>
      <c r="H41" s="288"/>
      <c r="I41" s="288"/>
    </row>
    <row r="42" spans="1:9" x14ac:dyDescent="0.3">
      <c r="A42" s="288"/>
      <c r="B42" s="288"/>
      <c r="C42" s="288"/>
      <c r="D42" s="288"/>
      <c r="E42" s="288"/>
      <c r="F42" s="288"/>
      <c r="G42" s="288"/>
      <c r="H42" s="288"/>
      <c r="I42" s="288"/>
    </row>
    <row r="43" spans="1:9" x14ac:dyDescent="0.3">
      <c r="A43" s="288"/>
      <c r="B43" s="288"/>
      <c r="C43" s="288"/>
      <c r="D43" s="288"/>
      <c r="E43" s="288"/>
      <c r="F43" s="288"/>
      <c r="G43" s="288"/>
      <c r="H43" s="288"/>
      <c r="I43" s="288"/>
    </row>
    <row r="44" spans="1:9" x14ac:dyDescent="0.3">
      <c r="A44" s="288"/>
      <c r="B44" s="288"/>
      <c r="C44" s="288"/>
      <c r="D44" s="288"/>
      <c r="E44" s="288"/>
      <c r="F44" s="288"/>
      <c r="G44" s="288"/>
      <c r="H44" s="288"/>
      <c r="I44" s="288"/>
    </row>
    <row r="45" spans="1:9" x14ac:dyDescent="0.3">
      <c r="A45" s="288"/>
      <c r="B45" s="288"/>
      <c r="C45" s="288"/>
      <c r="D45" s="288"/>
      <c r="E45" s="288"/>
      <c r="F45" s="288"/>
      <c r="G45" s="288"/>
      <c r="H45" s="288"/>
      <c r="I45" s="288"/>
    </row>
    <row r="46" spans="1:9" x14ac:dyDescent="0.3">
      <c r="A46" s="288"/>
      <c r="B46" s="288"/>
      <c r="C46" s="288"/>
      <c r="D46" s="288"/>
      <c r="E46" s="288"/>
      <c r="F46" s="288"/>
      <c r="G46" s="288"/>
      <c r="H46" s="288"/>
      <c r="I46" s="288"/>
    </row>
    <row r="47" spans="1:9" x14ac:dyDescent="0.3">
      <c r="A47" s="288"/>
      <c r="B47" s="288"/>
      <c r="C47" s="288"/>
      <c r="D47" s="288"/>
      <c r="E47" s="288"/>
      <c r="F47" s="288"/>
      <c r="G47" s="288"/>
      <c r="H47" s="288"/>
      <c r="I47" s="288"/>
    </row>
    <row r="48" spans="1:9" x14ac:dyDescent="0.3">
      <c r="A48" s="288"/>
      <c r="B48" s="288"/>
      <c r="C48" s="288"/>
      <c r="D48" s="288"/>
      <c r="E48" s="288"/>
      <c r="F48" s="288"/>
      <c r="G48" s="288"/>
      <c r="H48" s="288"/>
      <c r="I48" s="288"/>
    </row>
    <row r="49" spans="1:9" x14ac:dyDescent="0.3">
      <c r="A49" s="288"/>
      <c r="B49" s="288"/>
      <c r="C49" s="288"/>
      <c r="D49" s="288"/>
      <c r="E49" s="288"/>
      <c r="F49" s="288"/>
      <c r="G49" s="288"/>
      <c r="H49" s="288"/>
      <c r="I49" s="288"/>
    </row>
    <row r="50" spans="1:9" x14ac:dyDescent="0.3">
      <c r="A50" s="288"/>
      <c r="B50" s="288"/>
      <c r="C50" s="288"/>
      <c r="D50" s="288"/>
      <c r="E50" s="288"/>
      <c r="F50" s="288"/>
      <c r="G50" s="288"/>
      <c r="H50" s="288"/>
      <c r="I50" s="288"/>
    </row>
    <row r="51" spans="1:9" x14ac:dyDescent="0.3">
      <c r="A51" s="288"/>
      <c r="B51" s="288"/>
      <c r="C51" s="288"/>
      <c r="D51" s="288"/>
      <c r="E51" s="288"/>
      <c r="F51" s="288"/>
      <c r="G51" s="288"/>
      <c r="H51" s="288"/>
      <c r="I51" s="288"/>
    </row>
    <row r="52" spans="1:9" x14ac:dyDescent="0.3">
      <c r="A52" s="288"/>
      <c r="B52" s="288"/>
      <c r="C52" s="288"/>
      <c r="D52" s="288"/>
      <c r="E52" s="288"/>
      <c r="F52" s="288"/>
      <c r="G52" s="288"/>
      <c r="H52" s="288"/>
      <c r="I52" s="288"/>
    </row>
    <row r="53" spans="1:9" x14ac:dyDescent="0.3">
      <c r="A53" s="288"/>
      <c r="B53" s="288"/>
      <c r="C53" s="288"/>
      <c r="D53" s="288"/>
      <c r="E53" s="288"/>
      <c r="F53" s="288"/>
      <c r="G53" s="288"/>
      <c r="H53" s="288"/>
      <c r="I53" s="288"/>
    </row>
    <row r="54" spans="1:9" x14ac:dyDescent="0.3">
      <c r="A54" s="288"/>
      <c r="B54" s="288"/>
      <c r="C54" s="288"/>
      <c r="D54" s="288"/>
      <c r="E54" s="288"/>
      <c r="F54" s="288"/>
      <c r="G54" s="288"/>
      <c r="H54" s="288"/>
      <c r="I54" s="288"/>
    </row>
    <row r="55" spans="1:9" x14ac:dyDescent="0.3">
      <c r="A55" s="288"/>
      <c r="B55" s="288"/>
      <c r="C55" s="288"/>
      <c r="D55" s="288"/>
      <c r="E55" s="288"/>
      <c r="F55" s="288"/>
      <c r="G55" s="288"/>
      <c r="H55" s="288"/>
      <c r="I55" s="288"/>
    </row>
    <row r="56" spans="1:9" x14ac:dyDescent="0.3">
      <c r="A56" s="288"/>
      <c r="B56" s="288"/>
      <c r="C56" s="288"/>
      <c r="D56" s="288"/>
      <c r="E56" s="288"/>
      <c r="F56" s="288"/>
      <c r="G56" s="288"/>
      <c r="H56" s="288"/>
      <c r="I56" s="288"/>
    </row>
    <row r="57" spans="1:9" x14ac:dyDescent="0.3">
      <c r="A57" s="279" t="s">
        <v>76</v>
      </c>
      <c r="B57" s="279"/>
      <c r="C57" s="280">
        <v>44561</v>
      </c>
      <c r="D57" s="280"/>
      <c r="E57" s="280"/>
      <c r="F57" s="280"/>
      <c r="G57" s="280"/>
      <c r="H57" s="280"/>
      <c r="I57" s="280"/>
    </row>
    <row r="58" spans="1:9" x14ac:dyDescent="0.3">
      <c r="B58" s="281"/>
      <c r="C58" s="281"/>
      <c r="D58" s="281"/>
      <c r="E58" s="281"/>
      <c r="F58" s="281"/>
      <c r="G58" s="281"/>
      <c r="H58" s="281"/>
      <c r="I58" s="281"/>
    </row>
    <row r="59" spans="1:9" ht="27.6" customHeight="1" x14ac:dyDescent="0.3">
      <c r="A59" s="161" t="s">
        <v>63</v>
      </c>
      <c r="B59" s="161"/>
      <c r="C59" s="161"/>
      <c r="D59" s="161"/>
      <c r="E59" s="161"/>
      <c r="F59" s="161"/>
      <c r="G59" s="161"/>
      <c r="H59" s="161"/>
      <c r="I59" s="161"/>
    </row>
    <row r="60" spans="1:9" x14ac:dyDescent="0.3">
      <c r="A60" s="282" t="s">
        <v>29</v>
      </c>
      <c r="B60" s="282"/>
      <c r="C60" s="282"/>
      <c r="D60" s="282"/>
      <c r="E60" s="282"/>
    </row>
    <row r="61" spans="1:9" x14ac:dyDescent="0.3">
      <c r="B61" s="163"/>
    </row>
    <row r="62" spans="1:9" x14ac:dyDescent="0.3">
      <c r="A62" s="77" t="s">
        <v>30</v>
      </c>
      <c r="B62" s="10"/>
      <c r="C62" s="10"/>
    </row>
    <row r="63" spans="1:9" x14ac:dyDescent="0.3">
      <c r="A63" s="163"/>
    </row>
    <row r="64" spans="1:9" x14ac:dyDescent="0.3">
      <c r="A64" s="163"/>
    </row>
    <row r="65" spans="1:9" x14ac:dyDescent="0.3">
      <c r="A65" s="165" t="s">
        <v>53</v>
      </c>
      <c r="B65" s="165"/>
      <c r="C65" s="65" t="s">
        <v>54</v>
      </c>
      <c r="E65" s="284"/>
      <c r="F65" s="284"/>
      <c r="G65" s="284"/>
      <c r="H65" s="284"/>
      <c r="I65" s="284"/>
    </row>
    <row r="66" spans="1:9" x14ac:dyDescent="0.3">
      <c r="A66" s="26">
        <f>'1. SOUHRNNÉ INFORMACE'!A44</f>
        <v>0</v>
      </c>
      <c r="B66" s="27"/>
      <c r="C66" s="66"/>
      <c r="E66" s="284"/>
      <c r="F66" s="284"/>
      <c r="G66" s="284"/>
      <c r="H66" s="284"/>
      <c r="I66" s="284"/>
    </row>
    <row r="67" spans="1:9" x14ac:dyDescent="0.3">
      <c r="A67" s="26">
        <f>'1. SOUHRNNÉ INFORMACE'!A45</f>
        <v>0</v>
      </c>
      <c r="B67" s="27"/>
      <c r="C67" s="66"/>
      <c r="E67" s="284"/>
      <c r="F67" s="284"/>
      <c r="G67" s="284"/>
      <c r="H67" s="284"/>
      <c r="I67" s="284"/>
    </row>
    <row r="68" spans="1:9" x14ac:dyDescent="0.3">
      <c r="A68" s="26">
        <f>'1. SOUHRNNÉ INFORMACE'!A46</f>
        <v>0</v>
      </c>
      <c r="B68" s="27"/>
      <c r="C68" s="66"/>
      <c r="E68" s="284"/>
      <c r="F68" s="284"/>
      <c r="G68" s="284"/>
      <c r="H68" s="284"/>
      <c r="I68" s="284"/>
    </row>
    <row r="69" spans="1:9" x14ac:dyDescent="0.3">
      <c r="A69" s="26">
        <f>'1. SOUHRNNÉ INFORMACE'!A47</f>
        <v>0</v>
      </c>
      <c r="B69" s="27"/>
      <c r="C69" s="66"/>
      <c r="E69" s="284"/>
      <c r="F69" s="284"/>
      <c r="G69" s="284"/>
      <c r="H69" s="284"/>
      <c r="I69" s="284"/>
    </row>
    <row r="70" spans="1:9" x14ac:dyDescent="0.3">
      <c r="B70" s="166"/>
      <c r="C70" s="62"/>
      <c r="D70" s="63"/>
      <c r="E70" s="285" t="s">
        <v>69</v>
      </c>
      <c r="F70" s="285"/>
      <c r="G70" s="285"/>
      <c r="H70" s="285"/>
      <c r="I70" s="285"/>
    </row>
    <row r="71" spans="1:9" x14ac:dyDescent="0.3">
      <c r="B71" s="152"/>
      <c r="C71" s="62"/>
    </row>
    <row r="72" spans="1:9" x14ac:dyDescent="0.3">
      <c r="B72" s="152"/>
      <c r="C72" s="62"/>
    </row>
    <row r="73" spans="1:9" x14ac:dyDescent="0.3">
      <c r="B73" s="152"/>
    </row>
    <row r="74" spans="1:9" x14ac:dyDescent="0.3">
      <c r="B74" s="152"/>
    </row>
    <row r="75" spans="1:9" x14ac:dyDescent="0.3">
      <c r="A75" s="286"/>
      <c r="B75" s="281"/>
      <c r="C75" s="281"/>
      <c r="D75" s="281"/>
      <c r="E75" s="281"/>
      <c r="F75" s="281"/>
      <c r="G75" s="281"/>
      <c r="H75" s="281"/>
      <c r="I75" s="281"/>
    </row>
    <row r="76" spans="1:9" x14ac:dyDescent="0.3">
      <c r="A76" s="286"/>
      <c r="B76" s="281"/>
      <c r="C76" s="281"/>
      <c r="D76" s="281"/>
      <c r="E76" s="281"/>
      <c r="F76" s="281"/>
      <c r="G76" s="281"/>
      <c r="H76" s="281"/>
      <c r="I76" s="281"/>
    </row>
    <row r="77" spans="1:9" x14ac:dyDescent="0.3">
      <c r="A77" s="281"/>
      <c r="B77" s="281"/>
      <c r="C77" s="281"/>
      <c r="D77" s="281"/>
      <c r="E77" s="281"/>
      <c r="F77" s="281"/>
      <c r="G77" s="281"/>
      <c r="H77" s="281"/>
      <c r="I77" s="281"/>
    </row>
    <row r="78" spans="1:9" x14ac:dyDescent="0.3">
      <c r="A78" s="287"/>
      <c r="B78" s="287"/>
      <c r="C78" s="287"/>
      <c r="D78" s="287"/>
      <c r="E78" s="287"/>
      <c r="F78" s="287"/>
      <c r="G78" s="287"/>
      <c r="H78" s="287"/>
      <c r="I78" s="287"/>
    </row>
    <row r="79" spans="1:9" x14ac:dyDescent="0.3">
      <c r="A79" s="287"/>
      <c r="B79" s="287"/>
      <c r="C79" s="287"/>
      <c r="D79" s="287"/>
      <c r="E79" s="287"/>
      <c r="F79" s="287"/>
      <c r="G79" s="287"/>
      <c r="H79" s="287"/>
      <c r="I79" s="287"/>
    </row>
    <row r="80" spans="1:9" x14ac:dyDescent="0.3">
      <c r="A80" s="287"/>
      <c r="B80" s="287"/>
      <c r="C80" s="287"/>
      <c r="D80" s="287"/>
      <c r="E80" s="287"/>
      <c r="F80" s="287"/>
      <c r="G80" s="287"/>
      <c r="H80" s="287"/>
      <c r="I80" s="287"/>
    </row>
  </sheetData>
  <sheetProtection algorithmName="SHA-512" hashValue="SoQsbppHcLcLj/aTeLdFXEG+Hlqpy4MxP8eX/ZLr2LSDpb3UxNpgy3oDT3JqNB07XfCeDXMQdZiCFRBVpHpLMQ==" saltValue="mtnF8ZZnEN79lcXUavOazQ==" spinCount="100000" sheet="1" objects="1" scenarios="1" selectLockedCells="1"/>
  <mergeCells count="17">
    <mergeCell ref="K10:R10"/>
    <mergeCell ref="A8:I56"/>
    <mergeCell ref="A59:I59"/>
    <mergeCell ref="B1:C1"/>
    <mergeCell ref="D1:D4"/>
    <mergeCell ref="B2:C2"/>
    <mergeCell ref="B3:C3"/>
    <mergeCell ref="B4:C4"/>
    <mergeCell ref="A6:B6"/>
    <mergeCell ref="C57:I57"/>
    <mergeCell ref="E70:I70"/>
    <mergeCell ref="A65:B65"/>
    <mergeCell ref="A66:B66"/>
    <mergeCell ref="A68:B68"/>
    <mergeCell ref="A69:B69"/>
    <mergeCell ref="E65:I69"/>
    <mergeCell ref="A67:B67"/>
  </mergeCells>
  <conditionalFormatting sqref="A8">
    <cfRule type="cellIs" dxfId="75" priority="3" operator="equal">
      <formula>0</formula>
    </cfRule>
    <cfRule type="cellIs" dxfId="74" priority="4" operator="equal">
      <formula>0</formula>
    </cfRule>
  </conditionalFormatting>
  <conditionalFormatting sqref="A66:A69">
    <cfRule type="cellIs" dxfId="73" priority="2" operator="equal">
      <formula>0</formula>
    </cfRule>
  </conditionalFormatting>
  <conditionalFormatting sqref="M1:M6">
    <cfRule type="containsText" dxfId="72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7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workbookViewId="0">
      <selection activeCell="G54" sqref="G54:H54"/>
    </sheetView>
  </sheetViews>
  <sheetFormatPr defaultColWidth="8.88671875" defaultRowHeight="14.4" x14ac:dyDescent="0.3"/>
  <cols>
    <col min="1" max="1" width="18" style="37" customWidth="1"/>
    <col min="2" max="2" width="21.6640625" style="37" customWidth="1"/>
    <col min="3" max="3" width="22.6640625" style="37" customWidth="1"/>
    <col min="4" max="4" width="18.33203125" style="37" customWidth="1"/>
    <col min="5" max="5" width="24.6640625" style="37" customWidth="1"/>
    <col min="6" max="6" width="20.33203125" style="37" customWidth="1"/>
    <col min="7" max="7" width="12" style="37" customWidth="1"/>
    <col min="8" max="8" width="17.33203125" style="37" customWidth="1"/>
    <col min="9" max="9" width="18.109375" style="37" customWidth="1"/>
    <col min="10" max="10" width="15.33203125" style="37" customWidth="1"/>
    <col min="11" max="11" width="14.33203125" style="37" customWidth="1"/>
    <col min="12" max="12" width="12.33203125" style="37" customWidth="1"/>
    <col min="13" max="13" width="34.44140625" style="37" customWidth="1"/>
    <col min="14" max="16384" width="8.88671875" style="37"/>
  </cols>
  <sheetData>
    <row r="1" spans="1:13" ht="18.600000000000001" customHeight="1" x14ac:dyDescent="0.3">
      <c r="A1" s="289" t="str">
        <f>'[2]1. SOUHRNNÉ INFORMACE'!A5</f>
        <v>Příjemce dotace (název)</v>
      </c>
      <c r="B1" s="256" t="str">
        <f>IF('1. SOUHRNNÉ INFORMACE'!B5=0,"",'1. SOUHRNNÉ INFORMACE'!B5)</f>
        <v/>
      </c>
      <c r="C1" s="257"/>
      <c r="D1" s="290"/>
      <c r="I1" s="291"/>
    </row>
    <row r="2" spans="1:13" ht="17.399999999999999" customHeight="1" x14ac:dyDescent="0.3">
      <c r="A2" s="261" t="s">
        <v>38</v>
      </c>
      <c r="B2" s="262" t="str">
        <f>IF('1. SOUHRNNÉ INFORMACE'!B6=0,"",'1. SOUHRNNÉ INFORMACE'!B6)</f>
        <v/>
      </c>
      <c r="C2" s="263"/>
      <c r="D2" s="290"/>
      <c r="H2" s="292" t="s">
        <v>160</v>
      </c>
      <c r="I2" s="292"/>
      <c r="J2" s="292"/>
      <c r="K2" s="292"/>
      <c r="L2" s="292"/>
    </row>
    <row r="3" spans="1:13" ht="16.95" customHeight="1" x14ac:dyDescent="0.3">
      <c r="A3" s="261" t="s">
        <v>58</v>
      </c>
      <c r="B3" s="262" t="str">
        <f>IF('1. SOUHRNNÉ INFORMACE'!B9=0,"",'1. SOUHRNNÉ INFORMACE'!B9)</f>
        <v/>
      </c>
      <c r="C3" s="263"/>
      <c r="D3" s="290"/>
      <c r="H3" s="292" t="s">
        <v>161</v>
      </c>
      <c r="I3" s="292"/>
      <c r="J3" s="292"/>
      <c r="K3" s="292"/>
      <c r="L3" s="292"/>
    </row>
    <row r="4" spans="1:13" ht="16.95" customHeight="1" thickBot="1" x14ac:dyDescent="0.35">
      <c r="A4" s="265" t="s">
        <v>59</v>
      </c>
      <c r="B4" s="262" t="str">
        <f>IF('1. SOUHRNNÉ INFORMACE'!B10=0,"",'1. SOUHRNNÉ INFORMACE'!B10)</f>
        <v/>
      </c>
      <c r="C4" s="263"/>
      <c r="D4" s="293"/>
      <c r="H4" s="44"/>
      <c r="I4" s="44"/>
      <c r="J4" s="44"/>
      <c r="K4" s="44"/>
      <c r="L4" s="44"/>
    </row>
    <row r="5" spans="1:13" s="91" customFormat="1" ht="2.4" customHeight="1" thickBot="1" x14ac:dyDescent="0.35">
      <c r="A5" s="266"/>
      <c r="B5" s="89"/>
      <c r="C5" s="89"/>
      <c r="D5" s="90"/>
      <c r="I5" s="269" t="str">
        <f>IF(D44&gt;0,"Vyplňte sloupec Čerpané finanční prostředky v Kč"," ")</f>
        <v xml:space="preserve"> </v>
      </c>
    </row>
    <row r="6" spans="1:13" ht="21.6" customHeight="1" x14ac:dyDescent="0.3">
      <c r="A6" s="294" t="str">
        <f>IF('1. SOUHRNNÉ INFORMACE'!B2=0,"",'1. SOUHRNNÉ INFORMACE'!B2)</f>
        <v>OLYMP21</v>
      </c>
      <c r="B6" s="295"/>
      <c r="C6" s="296">
        <f>'1. SOUHRNNÉ INFORMACE'!B11-'1. SOUHRNNÉ INFORMACE'!B12-'2. POUŽITÍ DOTACE - rozpočet'!E42</f>
        <v>0</v>
      </c>
      <c r="D6" s="95"/>
      <c r="E6" s="297" t="s">
        <v>285</v>
      </c>
      <c r="F6" s="298"/>
      <c r="G6" s="298"/>
      <c r="H6" s="298"/>
      <c r="I6" s="269"/>
    </row>
    <row r="7" spans="1:13" x14ac:dyDescent="0.3">
      <c r="A7" s="299" t="s">
        <v>73</v>
      </c>
      <c r="B7" s="300" t="s">
        <v>60</v>
      </c>
      <c r="C7" s="300"/>
      <c r="D7" s="301"/>
      <c r="E7" s="302"/>
    </row>
    <row r="8" spans="1:13" ht="15.6" customHeight="1" x14ac:dyDescent="0.3">
      <c r="A8" s="303" t="s">
        <v>71</v>
      </c>
      <c r="B8" s="304"/>
      <c r="C8" s="305"/>
      <c r="D8" s="5">
        <v>0</v>
      </c>
      <c r="E8" s="306" t="s">
        <v>165</v>
      </c>
      <c r="F8" s="307" t="s">
        <v>68</v>
      </c>
    </row>
    <row r="9" spans="1:13" x14ac:dyDescent="0.3">
      <c r="A9" s="308" t="s">
        <v>182</v>
      </c>
      <c r="B9" s="309"/>
      <c r="C9" s="310"/>
      <c r="D9" s="5">
        <v>0</v>
      </c>
      <c r="E9" s="306" t="s">
        <v>165</v>
      </c>
      <c r="F9" s="307"/>
    </row>
    <row r="10" spans="1:13" x14ac:dyDescent="0.3">
      <c r="A10" s="308" t="s">
        <v>183</v>
      </c>
      <c r="B10" s="309"/>
      <c r="C10" s="310"/>
      <c r="D10" s="5">
        <v>0</v>
      </c>
      <c r="E10" s="306" t="s">
        <v>165</v>
      </c>
      <c r="F10" s="307"/>
      <c r="H10" s="311"/>
      <c r="J10" s="311"/>
      <c r="K10" s="312" t="s">
        <v>184</v>
      </c>
      <c r="L10" s="283"/>
      <c r="M10" s="283"/>
    </row>
    <row r="11" spans="1:13" x14ac:dyDescent="0.3">
      <c r="A11" s="313" t="s">
        <v>185</v>
      </c>
      <c r="B11" s="314"/>
      <c r="C11" s="315"/>
      <c r="D11" s="5">
        <v>0</v>
      </c>
      <c r="E11" s="306" t="s">
        <v>165</v>
      </c>
      <c r="J11" s="316" t="s">
        <v>186</v>
      </c>
    </row>
    <row r="12" spans="1:13" ht="57.6" customHeight="1" x14ac:dyDescent="0.3">
      <c r="A12" s="317" t="s">
        <v>162</v>
      </c>
      <c r="B12" s="317"/>
      <c r="C12" s="317"/>
      <c r="D12" s="318">
        <f>SUM(D8:D11)</f>
        <v>0</v>
      </c>
      <c r="E12" s="319" t="s">
        <v>187</v>
      </c>
      <c r="F12" s="320" t="s">
        <v>188</v>
      </c>
      <c r="G12" s="321" t="s">
        <v>189</v>
      </c>
      <c r="H12" s="322" t="s">
        <v>190</v>
      </c>
      <c r="J12" s="323"/>
      <c r="K12" s="322" t="s">
        <v>191</v>
      </c>
      <c r="L12" s="322" t="s">
        <v>192</v>
      </c>
    </row>
    <row r="13" spans="1:13" ht="75" customHeight="1" x14ac:dyDescent="0.3">
      <c r="A13" s="324" t="s">
        <v>79</v>
      </c>
      <c r="B13" s="324" t="s">
        <v>80</v>
      </c>
      <c r="C13" s="324" t="s">
        <v>157</v>
      </c>
      <c r="D13" s="325" t="s">
        <v>163</v>
      </c>
      <c r="E13" s="325" t="s">
        <v>193</v>
      </c>
      <c r="F13" s="324" t="s">
        <v>156</v>
      </c>
      <c r="G13" s="326" t="s">
        <v>81</v>
      </c>
      <c r="H13" s="327" t="s">
        <v>82</v>
      </c>
      <c r="I13" s="328" t="s">
        <v>194</v>
      </c>
      <c r="J13" s="329" t="s">
        <v>83</v>
      </c>
      <c r="K13" s="326" t="s">
        <v>158</v>
      </c>
      <c r="L13" s="326" t="s">
        <v>195</v>
      </c>
      <c r="M13" s="37" t="s">
        <v>159</v>
      </c>
    </row>
    <row r="14" spans="1:13" x14ac:dyDescent="0.3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37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37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37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37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37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7"/>
      <c r="H19" s="7" t="s">
        <v>159</v>
      </c>
      <c r="I19" s="7"/>
      <c r="J19" s="7"/>
      <c r="K19" s="7"/>
      <c r="L19" s="7"/>
      <c r="M19" s="37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37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37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37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37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37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37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37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37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37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37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37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37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37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37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37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37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37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37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37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37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37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3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3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3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37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37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37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37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37" t="str">
        <f t="shared" si="0"/>
        <v/>
      </c>
    </row>
    <row r="49" spans="1:12" x14ac:dyDescent="0.3">
      <c r="A49" s="330"/>
      <c r="B49" s="330"/>
      <c r="C49" s="330"/>
      <c r="D49" s="331"/>
      <c r="E49" s="160"/>
    </row>
    <row r="50" spans="1:12" ht="27.6" customHeight="1" x14ac:dyDescent="0.3">
      <c r="A50" s="161" t="s">
        <v>63</v>
      </c>
      <c r="B50" s="161"/>
      <c r="C50" s="161"/>
      <c r="D50" s="161"/>
      <c r="E50" s="161"/>
      <c r="G50" s="77" t="s">
        <v>30</v>
      </c>
      <c r="H50" s="10"/>
      <c r="I50" s="10"/>
    </row>
    <row r="51" spans="1:12" x14ac:dyDescent="0.3">
      <c r="A51" s="162" t="s">
        <v>29</v>
      </c>
      <c r="B51" s="162"/>
      <c r="C51" s="162"/>
      <c r="D51" s="162"/>
      <c r="E51" s="162"/>
      <c r="G51" s="163"/>
    </row>
    <row r="52" spans="1:12" x14ac:dyDescent="0.3">
      <c r="B52" s="163"/>
      <c r="E52" s="164"/>
      <c r="F52" s="164"/>
      <c r="G52" s="163"/>
      <c r="K52" s="332"/>
      <c r="L52" s="333"/>
    </row>
    <row r="53" spans="1:12" x14ac:dyDescent="0.3">
      <c r="B53" s="163"/>
      <c r="G53" s="165" t="s">
        <v>53</v>
      </c>
      <c r="H53" s="165"/>
      <c r="I53" s="65" t="s">
        <v>54</v>
      </c>
      <c r="K53" s="334"/>
      <c r="L53" s="335"/>
    </row>
    <row r="54" spans="1:12" x14ac:dyDescent="0.3">
      <c r="G54" s="28">
        <f>'1. SOUHRNNÉ INFORMACE'!A44</f>
        <v>0</v>
      </c>
      <c r="H54" s="29"/>
      <c r="I54" s="66"/>
      <c r="K54" s="336"/>
      <c r="L54" s="337"/>
    </row>
    <row r="55" spans="1:12" x14ac:dyDescent="0.3">
      <c r="G55" s="28">
        <f>'1. SOUHRNNÉ INFORMACE'!A45</f>
        <v>0</v>
      </c>
      <c r="H55" s="29"/>
      <c r="I55" s="66"/>
      <c r="K55" s="338" t="s">
        <v>69</v>
      </c>
    </row>
    <row r="56" spans="1:12" x14ac:dyDescent="0.3">
      <c r="G56" s="28">
        <f>'1. SOUHRNNÉ INFORMACE'!A46</f>
        <v>0</v>
      </c>
      <c r="H56" s="29"/>
      <c r="I56" s="66"/>
      <c r="K56" s="338"/>
    </row>
    <row r="57" spans="1:12" x14ac:dyDescent="0.3">
      <c r="G57" s="28">
        <f>'1. SOUHRNNÉ INFORMACE'!A47</f>
        <v>0</v>
      </c>
      <c r="H57" s="29"/>
      <c r="I57" s="66"/>
    </row>
    <row r="58" spans="1:12" x14ac:dyDescent="0.3">
      <c r="G58" s="152"/>
      <c r="H58" s="62"/>
      <c r="I58" s="63"/>
      <c r="J58" s="160"/>
    </row>
    <row r="59" spans="1:12" x14ac:dyDescent="0.3">
      <c r="G59" s="152"/>
      <c r="H59" s="62"/>
      <c r="J59" s="160"/>
    </row>
    <row r="60" spans="1:12" x14ac:dyDescent="0.3">
      <c r="G60" s="152"/>
      <c r="H60" s="62"/>
      <c r="J60" s="160"/>
    </row>
    <row r="61" spans="1:12" x14ac:dyDescent="0.3">
      <c r="G61" s="152"/>
      <c r="J61" s="160"/>
    </row>
    <row r="62" spans="1:12" x14ac:dyDescent="0.3">
      <c r="G62" s="152"/>
      <c r="H62" s="152"/>
      <c r="J62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  <row r="94" spans="2:5" x14ac:dyDescent="0.3">
      <c r="B94" s="152"/>
      <c r="C94" s="152"/>
      <c r="D94" s="152"/>
      <c r="E94" s="160"/>
    </row>
    <row r="95" spans="2:5" x14ac:dyDescent="0.3">
      <c r="B95" s="152"/>
      <c r="C95" s="152"/>
      <c r="D95" s="152"/>
      <c r="E95" s="160"/>
    </row>
    <row r="96" spans="2:5" x14ac:dyDescent="0.3">
      <c r="B96" s="152"/>
      <c r="C96" s="152"/>
      <c r="D96" s="152"/>
      <c r="E96" s="160"/>
    </row>
    <row r="97" spans="2:5" x14ac:dyDescent="0.3">
      <c r="B97" s="152"/>
      <c r="C97" s="152"/>
      <c r="D97" s="152"/>
      <c r="E97" s="160"/>
    </row>
    <row r="98" spans="2:5" x14ac:dyDescent="0.3">
      <c r="B98" s="152"/>
      <c r="C98" s="152"/>
      <c r="D98" s="152"/>
      <c r="E98" s="160"/>
    </row>
    <row r="99" spans="2:5" x14ac:dyDescent="0.3">
      <c r="B99" s="152"/>
      <c r="C99" s="152"/>
      <c r="D99" s="152"/>
      <c r="E99" s="160"/>
    </row>
    <row r="100" spans="2:5" x14ac:dyDescent="0.3">
      <c r="B100" s="152"/>
      <c r="C100" s="152"/>
      <c r="D100" s="152"/>
      <c r="E100" s="160"/>
    </row>
    <row r="101" spans="2:5" x14ac:dyDescent="0.3">
      <c r="B101" s="152"/>
      <c r="C101" s="152"/>
      <c r="D101" s="152"/>
      <c r="E101" s="160"/>
    </row>
    <row r="102" spans="2:5" x14ac:dyDescent="0.3">
      <c r="B102" s="152"/>
      <c r="C102" s="152"/>
      <c r="D102" s="152"/>
      <c r="E102" s="160"/>
    </row>
    <row r="103" spans="2:5" x14ac:dyDescent="0.3">
      <c r="B103" s="152"/>
      <c r="C103" s="152"/>
      <c r="D103" s="152"/>
      <c r="E103" s="160"/>
    </row>
    <row r="104" spans="2:5" x14ac:dyDescent="0.3">
      <c r="B104" s="152"/>
      <c r="C104" s="152"/>
      <c r="D104" s="152"/>
      <c r="E104" s="160"/>
    </row>
    <row r="105" spans="2:5" x14ac:dyDescent="0.3">
      <c r="B105" s="152"/>
      <c r="C105" s="152"/>
      <c r="D105" s="152"/>
      <c r="E105" s="160"/>
    </row>
    <row r="106" spans="2:5" x14ac:dyDescent="0.3">
      <c r="B106" s="152"/>
      <c r="C106" s="152"/>
      <c r="D106" s="152"/>
      <c r="E106" s="160"/>
    </row>
    <row r="107" spans="2:5" x14ac:dyDescent="0.3">
      <c r="B107" s="152"/>
      <c r="C107" s="152"/>
      <c r="D107" s="152"/>
      <c r="E107" s="160"/>
    </row>
    <row r="108" spans="2:5" x14ac:dyDescent="0.3">
      <c r="B108" s="152"/>
      <c r="C108" s="152"/>
      <c r="D108" s="152"/>
      <c r="E108" s="160"/>
    </row>
    <row r="109" spans="2:5" x14ac:dyDescent="0.3">
      <c r="B109" s="152"/>
      <c r="C109" s="152"/>
      <c r="D109" s="152"/>
      <c r="E109" s="160"/>
    </row>
  </sheetData>
  <sheetProtection algorithmName="SHA-512" hashValue="ag8K2con8fX+jdT/TToi/NchtzqrUCS/4rturt44BD+NaprruxayQendqwrx0Zo87gVEcK9ld6hhxk9YSajnEQ==" saltValue="yFe6OeiahnvdjuniZvTmzw==" spinCount="100000" sheet="1" objects="1" scenarios="1" selectLockedCells="1"/>
  <mergeCells count="22">
    <mergeCell ref="G56:H56"/>
    <mergeCell ref="G57:H57"/>
    <mergeCell ref="A50:E50"/>
    <mergeCell ref="A51:E51"/>
    <mergeCell ref="K52:L54"/>
    <mergeCell ref="G53:H53"/>
    <mergeCell ref="G54:H54"/>
    <mergeCell ref="G55:H55"/>
    <mergeCell ref="J11:J12"/>
    <mergeCell ref="A12:C12"/>
    <mergeCell ref="B1:C1"/>
    <mergeCell ref="D1:D4"/>
    <mergeCell ref="B2:C2"/>
    <mergeCell ref="B3:C3"/>
    <mergeCell ref="B4:C4"/>
    <mergeCell ref="A6:B6"/>
    <mergeCell ref="E6:H6"/>
    <mergeCell ref="A7:C7"/>
    <mergeCell ref="A8:C8"/>
    <mergeCell ref="F8:F10"/>
    <mergeCell ref="A9:C9"/>
    <mergeCell ref="A10:C10"/>
  </mergeCells>
  <conditionalFormatting sqref="D8">
    <cfRule type="cellIs" dxfId="71" priority="26" operator="equal">
      <formula>0</formula>
    </cfRule>
  </conditionalFormatting>
  <conditionalFormatting sqref="D11">
    <cfRule type="cellIs" dxfId="70" priority="24" operator="equal">
      <formula>0</formula>
    </cfRule>
  </conditionalFormatting>
  <conditionalFormatting sqref="D9:D10">
    <cfRule type="cellIs" dxfId="69" priority="25" operator="equal">
      <formula>0</formula>
    </cfRule>
  </conditionalFormatting>
  <conditionalFormatting sqref="G14">
    <cfRule type="expression" dxfId="68" priority="23">
      <formula>$D14&lt;&gt;""</formula>
    </cfRule>
  </conditionalFormatting>
  <conditionalFormatting sqref="H14">
    <cfRule type="expression" dxfId="67" priority="19">
      <formula>OR($D14="PP - doba určitá", $D14="PP - doba neurčitá")</formula>
    </cfRule>
  </conditionalFormatting>
  <conditionalFormatting sqref="I14">
    <cfRule type="expression" dxfId="66" priority="22">
      <formula>$D14&lt;&gt;""</formula>
    </cfRule>
  </conditionalFormatting>
  <conditionalFormatting sqref="K14">
    <cfRule type="expression" dxfId="65" priority="21">
      <formula>$D14&lt;&gt;""</formula>
    </cfRule>
  </conditionalFormatting>
  <conditionalFormatting sqref="L14">
    <cfRule type="expression" dxfId="64" priority="20">
      <formula>$D14&lt;&gt;""</formula>
    </cfRule>
  </conditionalFormatting>
  <conditionalFormatting sqref="J14">
    <cfRule type="expression" dxfId="63" priority="18">
      <formula>OR($D14="DPP", $D14="DPČ")</formula>
    </cfRule>
  </conditionalFormatting>
  <conditionalFormatting sqref="G15:G30">
    <cfRule type="expression" dxfId="62" priority="17">
      <formula>$D15&lt;&gt;""</formula>
    </cfRule>
  </conditionalFormatting>
  <conditionalFormatting sqref="H15:H30">
    <cfRule type="expression" dxfId="61" priority="13">
      <formula>OR($D15="PP - doba určitá", $D15="PP - doba neurčitá")</formula>
    </cfRule>
  </conditionalFormatting>
  <conditionalFormatting sqref="I15:I30">
    <cfRule type="expression" dxfId="60" priority="16">
      <formula>$D15&lt;&gt;""</formula>
    </cfRule>
  </conditionalFormatting>
  <conditionalFormatting sqref="K15:K30">
    <cfRule type="expression" dxfId="59" priority="15">
      <formula>$D15&lt;&gt;""</formula>
    </cfRule>
  </conditionalFormatting>
  <conditionalFormatting sqref="L15:L30">
    <cfRule type="expression" dxfId="58" priority="14">
      <formula>$D15&lt;&gt;""</formula>
    </cfRule>
  </conditionalFormatting>
  <conditionalFormatting sqref="J15:J30">
    <cfRule type="expression" dxfId="57" priority="12">
      <formula>OR($D15="DPP", $D15="DPČ")</formula>
    </cfRule>
  </conditionalFormatting>
  <conditionalFormatting sqref="M49:M1048576 M1:M30">
    <cfRule type="containsText" dxfId="56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55" priority="10">
      <formula>$D31&lt;&gt;""</formula>
    </cfRule>
  </conditionalFormatting>
  <conditionalFormatting sqref="H31:H48">
    <cfRule type="expression" dxfId="54" priority="6">
      <formula>OR($D31="PP - doba určitá", $D31="PP - doba neurčitá")</formula>
    </cfRule>
  </conditionalFormatting>
  <conditionalFormatting sqref="I31:I48">
    <cfRule type="expression" dxfId="53" priority="9">
      <formula>$D31&lt;&gt;""</formula>
    </cfRule>
  </conditionalFormatting>
  <conditionalFormatting sqref="K31:K48">
    <cfRule type="expression" dxfId="52" priority="8">
      <formula>$D31&lt;&gt;""</formula>
    </cfRule>
  </conditionalFormatting>
  <conditionalFormatting sqref="L31:L48">
    <cfRule type="expression" dxfId="51" priority="7">
      <formula>$D31&lt;&gt;""</formula>
    </cfRule>
  </conditionalFormatting>
  <conditionalFormatting sqref="J31:J48">
    <cfRule type="expression" dxfId="50" priority="5">
      <formula>OR($D31="DPP", $D31="DPČ")</formula>
    </cfRule>
  </conditionalFormatting>
  <conditionalFormatting sqref="M31:M48">
    <cfRule type="containsText" dxfId="49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48" priority="3" operator="containsText" text="Zkontrolujte">
      <formula>NOT(ISERROR(SEARCH("Zkontrolujte",E12)))</formula>
    </cfRule>
  </conditionalFormatting>
  <conditionalFormatting sqref="A14:F48">
    <cfRule type="cellIs" dxfId="47" priority="2" operator="equal">
      <formula>0</formula>
    </cfRule>
  </conditionalFormatting>
  <conditionalFormatting sqref="G54:G57">
    <cfRule type="cellIs" dxfId="46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topLeftCell="A7" workbookViewId="0">
      <selection activeCell="D7" sqref="D7"/>
    </sheetView>
  </sheetViews>
  <sheetFormatPr defaultColWidth="8.88671875" defaultRowHeight="14.4" x14ac:dyDescent="0.3"/>
  <cols>
    <col min="1" max="1" width="18" style="37" customWidth="1"/>
    <col min="2" max="2" width="21.6640625" style="37" customWidth="1"/>
    <col min="3" max="3" width="20.5546875" style="37" customWidth="1"/>
    <col min="4" max="4" width="24" style="37" customWidth="1"/>
    <col min="5" max="5" width="24.6640625" style="37" customWidth="1"/>
    <col min="6" max="6" width="20.33203125" style="37" customWidth="1"/>
    <col min="7" max="7" width="13.6640625" style="37" customWidth="1"/>
    <col min="8" max="8" width="15.6640625" style="37" customWidth="1"/>
    <col min="9" max="9" width="18.109375" style="37" customWidth="1"/>
    <col min="10" max="11" width="13.6640625" style="37" customWidth="1"/>
    <col min="12" max="12" width="15.6640625" style="37" customWidth="1"/>
    <col min="13" max="16384" width="8.88671875" style="37"/>
  </cols>
  <sheetData>
    <row r="1" spans="1:12" ht="18.600000000000001" customHeight="1" x14ac:dyDescent="0.3">
      <c r="A1" s="289" t="str">
        <f>'[2]1. SOUHRNNÉ INFORMACE'!A5</f>
        <v>Příjemce dotace (název)</v>
      </c>
      <c r="B1" s="256" t="str">
        <f>IF('1. SOUHRNNÉ INFORMACE'!B5=0,"",'1. SOUHRNNÉ INFORMACE'!B5)</f>
        <v/>
      </c>
      <c r="C1" s="257"/>
      <c r="D1" s="290"/>
      <c r="H1" s="291"/>
      <c r="I1" s="291"/>
    </row>
    <row r="2" spans="1:12" ht="17.399999999999999" customHeight="1" x14ac:dyDescent="0.3">
      <c r="A2" s="261" t="s">
        <v>38</v>
      </c>
      <c r="B2" s="262" t="str">
        <f>IF('1. SOUHRNNÉ INFORMACE'!B6=0,"",'1. SOUHRNNÉ INFORMACE'!B6)</f>
        <v/>
      </c>
      <c r="C2" s="263"/>
      <c r="D2" s="290"/>
      <c r="H2" s="44"/>
      <c r="I2" s="44"/>
      <c r="J2" s="44"/>
      <c r="K2" s="44"/>
    </row>
    <row r="3" spans="1:12" ht="16.95" customHeight="1" x14ac:dyDescent="0.3">
      <c r="A3" s="261" t="s">
        <v>58</v>
      </c>
      <c r="B3" s="262" t="str">
        <f>IF('1. SOUHRNNÉ INFORMACE'!B9=0,"",'1. SOUHRNNÉ INFORMACE'!B9)</f>
        <v/>
      </c>
      <c r="C3" s="263"/>
      <c r="D3" s="290"/>
      <c r="H3" s="44"/>
      <c r="I3" s="44"/>
      <c r="J3" s="44"/>
      <c r="K3" s="44"/>
    </row>
    <row r="4" spans="1:12" ht="16.95" customHeight="1" thickBot="1" x14ac:dyDescent="0.35">
      <c r="A4" s="265" t="s">
        <v>59</v>
      </c>
      <c r="B4" s="262" t="str">
        <f>IF('1. SOUHRNNÉ INFORMACE'!B10=0,"",'1. SOUHRNNÉ INFORMACE'!B10)</f>
        <v/>
      </c>
      <c r="C4" s="263"/>
      <c r="D4" s="293"/>
      <c r="H4" s="44"/>
      <c r="I4" s="316" t="s">
        <v>196</v>
      </c>
      <c r="J4" s="339" t="s">
        <v>197</v>
      </c>
      <c r="K4" s="44"/>
    </row>
    <row r="5" spans="1:12" s="91" customFormat="1" ht="2.4" customHeight="1" thickBot="1" x14ac:dyDescent="0.35">
      <c r="A5" s="266"/>
      <c r="B5" s="89"/>
      <c r="C5" s="89"/>
      <c r="D5" s="90"/>
      <c r="H5" s="269"/>
      <c r="I5" s="316"/>
      <c r="J5" s="339"/>
    </row>
    <row r="6" spans="1:12" ht="28.2" customHeight="1" x14ac:dyDescent="0.3">
      <c r="A6" s="294" t="str">
        <f>IF('1. SOUHRNNÉ INFORMACE'!B2=0,"",'1. SOUHRNNÉ INFORMACE'!B2)</f>
        <v>OLYMP21</v>
      </c>
      <c r="B6" s="295"/>
      <c r="C6" s="296">
        <f>'1. SOUHRNNÉ INFORMACE'!B11-'1. SOUHRNNÉ INFORMACE'!B12-'2. POUŽITÍ DOTACE - rozpočet'!E42</f>
        <v>0</v>
      </c>
      <c r="D6" s="95">
        <f>D7</f>
        <v>0</v>
      </c>
      <c r="E6" s="340" t="e">
        <f>D6/C6</f>
        <v>#DIV/0!</v>
      </c>
      <c r="F6" s="320"/>
      <c r="G6" s="320" t="s">
        <v>188</v>
      </c>
      <c r="H6" s="269"/>
      <c r="I6" s="316"/>
      <c r="J6" s="339"/>
      <c r="K6" s="321" t="s">
        <v>198</v>
      </c>
      <c r="L6" s="321" t="s">
        <v>198</v>
      </c>
    </row>
    <row r="7" spans="1:12" ht="15.6" customHeight="1" x14ac:dyDescent="0.3">
      <c r="A7" s="341" t="s">
        <v>170</v>
      </c>
      <c r="B7" s="342"/>
      <c r="C7" s="343"/>
      <c r="D7" s="5"/>
      <c r="E7" s="344" t="str">
        <f>IF(D7=0,"vyplňte částku","")</f>
        <v>vyplňte částku</v>
      </c>
      <c r="F7" s="320"/>
      <c r="I7" s="323"/>
      <c r="J7" s="345"/>
    </row>
    <row r="8" spans="1:12" ht="75" customHeight="1" x14ac:dyDescent="0.3">
      <c r="A8" s="324" t="s">
        <v>79</v>
      </c>
      <c r="B8" s="324" t="s">
        <v>80</v>
      </c>
      <c r="C8" s="325" t="s">
        <v>199</v>
      </c>
      <c r="D8" s="324" t="s">
        <v>38</v>
      </c>
      <c r="E8" s="325" t="s">
        <v>168</v>
      </c>
      <c r="F8" s="325" t="s">
        <v>200</v>
      </c>
      <c r="G8" s="324" t="s">
        <v>156</v>
      </c>
      <c r="H8" s="326" t="s">
        <v>81</v>
      </c>
      <c r="I8" s="328" t="s">
        <v>78</v>
      </c>
      <c r="J8" s="327" t="s">
        <v>201</v>
      </c>
      <c r="K8" s="327" t="s">
        <v>202</v>
      </c>
      <c r="L8" s="326" t="s">
        <v>169</v>
      </c>
    </row>
    <row r="9" spans="1:12" x14ac:dyDescent="0.3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3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3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3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3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3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3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3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3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3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3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3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3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3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3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3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3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3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3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3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3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3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3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3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3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3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3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3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3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3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3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3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3">
      <c r="A41" s="330"/>
      <c r="B41" s="330"/>
      <c r="C41" s="330"/>
      <c r="D41" s="331"/>
      <c r="E41" s="160"/>
    </row>
    <row r="42" spans="1:12" ht="27.6" customHeight="1" x14ac:dyDescent="0.3">
      <c r="A42" s="161" t="s">
        <v>63</v>
      </c>
      <c r="B42" s="161"/>
      <c r="C42" s="161"/>
      <c r="D42" s="161"/>
      <c r="E42" s="161"/>
      <c r="G42" s="77" t="s">
        <v>30</v>
      </c>
      <c r="H42" s="10"/>
      <c r="I42" s="10"/>
    </row>
    <row r="43" spans="1:12" x14ac:dyDescent="0.3">
      <c r="A43" s="162" t="s">
        <v>29</v>
      </c>
      <c r="B43" s="162"/>
      <c r="C43" s="162"/>
      <c r="D43" s="162"/>
      <c r="E43" s="162"/>
      <c r="G43" s="163"/>
    </row>
    <row r="44" spans="1:12" x14ac:dyDescent="0.3">
      <c r="B44" s="163"/>
      <c r="E44" s="164"/>
      <c r="F44" s="164"/>
      <c r="G44" s="163"/>
      <c r="I44" s="346"/>
      <c r="J44" s="63"/>
      <c r="K44" s="63"/>
    </row>
    <row r="45" spans="1:12" x14ac:dyDescent="0.3">
      <c r="B45" s="163"/>
      <c r="E45" s="347" t="s">
        <v>53</v>
      </c>
      <c r="F45" s="348"/>
      <c r="G45" s="65" t="s">
        <v>54</v>
      </c>
      <c r="H45" s="349"/>
      <c r="I45" s="350"/>
    </row>
    <row r="46" spans="1:12" x14ac:dyDescent="0.3">
      <c r="E46" s="30">
        <f>'1. SOUHRNNÉ INFORMACE'!A44</f>
        <v>0</v>
      </c>
      <c r="F46" s="30"/>
      <c r="G46" s="66"/>
      <c r="H46" s="351"/>
      <c r="I46" s="352"/>
    </row>
    <row r="47" spans="1:12" x14ac:dyDescent="0.3">
      <c r="E47" s="30">
        <f>'1. SOUHRNNÉ INFORMACE'!A45</f>
        <v>0</v>
      </c>
      <c r="F47" s="30"/>
      <c r="G47" s="66"/>
      <c r="H47" s="63"/>
      <c r="I47" s="338" t="s">
        <v>69</v>
      </c>
    </row>
    <row r="48" spans="1:12" x14ac:dyDescent="0.3">
      <c r="E48" s="30">
        <f>'1. SOUHRNNÉ INFORMACE'!A46</f>
        <v>0</v>
      </c>
      <c r="F48" s="30"/>
      <c r="G48" s="66"/>
      <c r="H48" s="63"/>
      <c r="I48" s="338"/>
    </row>
    <row r="49" spans="2:9" x14ac:dyDescent="0.3">
      <c r="E49" s="30">
        <f>'1. SOUHRNNÉ INFORMACE'!A47</f>
        <v>0</v>
      </c>
      <c r="F49" s="30"/>
      <c r="G49" s="66"/>
      <c r="H49" s="63"/>
    </row>
    <row r="50" spans="2:9" x14ac:dyDescent="0.3">
      <c r="G50" s="152"/>
      <c r="H50" s="63"/>
      <c r="I50" s="63"/>
    </row>
    <row r="51" spans="2:9" x14ac:dyDescent="0.3">
      <c r="G51" s="152"/>
    </row>
    <row r="52" spans="2:9" x14ac:dyDescent="0.3">
      <c r="G52" s="152"/>
    </row>
    <row r="53" spans="2:9" x14ac:dyDescent="0.3">
      <c r="G53" s="152"/>
    </row>
    <row r="54" spans="2:9" x14ac:dyDescent="0.3">
      <c r="G54" s="152"/>
    </row>
    <row r="59" spans="2:9" x14ac:dyDescent="0.3">
      <c r="B59" s="152"/>
      <c r="C59" s="152"/>
      <c r="D59" s="152"/>
      <c r="E59" s="160"/>
    </row>
    <row r="60" spans="2:9" x14ac:dyDescent="0.3">
      <c r="B60" s="152"/>
      <c r="C60" s="152"/>
      <c r="D60" s="152"/>
      <c r="E60" s="160"/>
    </row>
    <row r="61" spans="2:9" x14ac:dyDescent="0.3">
      <c r="B61" s="152"/>
      <c r="C61" s="152"/>
      <c r="D61" s="152"/>
      <c r="E61" s="160"/>
    </row>
    <row r="62" spans="2:9" x14ac:dyDescent="0.3">
      <c r="B62" s="152"/>
      <c r="C62" s="152"/>
      <c r="D62" s="152"/>
      <c r="E62" s="160"/>
    </row>
    <row r="63" spans="2:9" x14ac:dyDescent="0.3">
      <c r="B63" s="152"/>
      <c r="C63" s="152"/>
      <c r="D63" s="152"/>
      <c r="E63" s="160"/>
    </row>
    <row r="64" spans="2:9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  <row r="94" spans="2:5" x14ac:dyDescent="0.3">
      <c r="B94" s="152"/>
      <c r="C94" s="152"/>
      <c r="D94" s="152"/>
      <c r="E94" s="160"/>
    </row>
    <row r="95" spans="2:5" x14ac:dyDescent="0.3">
      <c r="B95" s="152"/>
      <c r="C95" s="152"/>
      <c r="D95" s="152"/>
      <c r="E95" s="160"/>
    </row>
    <row r="96" spans="2:5" x14ac:dyDescent="0.3">
      <c r="B96" s="152"/>
      <c r="C96" s="152"/>
      <c r="D96" s="152"/>
      <c r="E96" s="160"/>
    </row>
    <row r="97" spans="2:5" x14ac:dyDescent="0.3">
      <c r="B97" s="152"/>
      <c r="C97" s="152"/>
      <c r="D97" s="152"/>
      <c r="E97" s="160"/>
    </row>
    <row r="98" spans="2:5" x14ac:dyDescent="0.3">
      <c r="B98" s="152"/>
      <c r="C98" s="152"/>
      <c r="D98" s="152"/>
      <c r="E98" s="160"/>
    </row>
    <row r="99" spans="2:5" x14ac:dyDescent="0.3">
      <c r="B99" s="152"/>
      <c r="C99" s="152"/>
      <c r="D99" s="152"/>
      <c r="E99" s="160"/>
    </row>
    <row r="100" spans="2:5" x14ac:dyDescent="0.3">
      <c r="B100" s="152"/>
      <c r="C100" s="152"/>
      <c r="D100" s="152"/>
      <c r="E100" s="160"/>
    </row>
    <row r="101" spans="2:5" x14ac:dyDescent="0.3">
      <c r="B101" s="152"/>
      <c r="C101" s="152"/>
      <c r="D101" s="152"/>
      <c r="E101" s="160"/>
    </row>
  </sheetData>
  <sheetProtection algorithmName="SHA-512" hashValue="VUe3ojUSw8YWU7WnG/CV9djHQQGpEUNPj/m8C23/KquQRyWxFqlIn+K1LdSyf4giDV+EZ+J4oBPzSD7ylNkNoA==" saltValue="BbD9JXH+7vc4c4FREs6cjQ==" spinCount="100000" sheet="1" objects="1" scenarios="1" selectLockedCells="1"/>
  <mergeCells count="17"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  <mergeCell ref="B1:C1"/>
    <mergeCell ref="D1:D4"/>
    <mergeCell ref="B2:C2"/>
    <mergeCell ref="B3:C3"/>
    <mergeCell ref="B4:C4"/>
  </mergeCells>
  <conditionalFormatting sqref="D7 A9:G40">
    <cfRule type="cellIs" dxfId="45" priority="11" operator="equal">
      <formula>0</formula>
    </cfRule>
  </conditionalFormatting>
  <conditionalFormatting sqref="H9">
    <cfRule type="expression" dxfId="44" priority="10">
      <formula>$E9&lt;&gt;""</formula>
    </cfRule>
  </conditionalFormatting>
  <conditionalFormatting sqref="I9:K9">
    <cfRule type="expression" dxfId="43" priority="9">
      <formula>$E9&lt;&gt;""</formula>
    </cfRule>
  </conditionalFormatting>
  <conditionalFormatting sqref="L9">
    <cfRule type="expression" dxfId="42" priority="8">
      <formula>$E9&lt;&gt;""</formula>
    </cfRule>
  </conditionalFormatting>
  <conditionalFormatting sqref="H10:H25">
    <cfRule type="expression" dxfId="41" priority="7">
      <formula>$E10&lt;&gt;""</formula>
    </cfRule>
  </conditionalFormatting>
  <conditionalFormatting sqref="I10:K25">
    <cfRule type="expression" dxfId="40" priority="6">
      <formula>$E10&lt;&gt;""</formula>
    </cfRule>
  </conditionalFormatting>
  <conditionalFormatting sqref="L10:L25">
    <cfRule type="expression" dxfId="39" priority="5">
      <formula>$E10&lt;&gt;""</formula>
    </cfRule>
  </conditionalFormatting>
  <conditionalFormatting sqref="H26:H40">
    <cfRule type="expression" dxfId="38" priority="4">
      <formula>$E26&lt;&gt;""</formula>
    </cfRule>
  </conditionalFormatting>
  <conditionalFormatting sqref="I26:K40">
    <cfRule type="expression" dxfId="37" priority="3">
      <formula>$E26&lt;&gt;""</formula>
    </cfRule>
  </conditionalFormatting>
  <conditionalFormatting sqref="L26:L40">
    <cfRule type="expression" dxfId="36" priority="2">
      <formula>$E26&lt;&gt;""</formula>
    </cfRule>
  </conditionalFormatting>
  <conditionalFormatting sqref="E46:E49">
    <cfRule type="cellIs" dxfId="35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Q55"/>
  <sheetViews>
    <sheetView showGridLines="0" tabSelected="1" zoomScaleNormal="100" workbookViewId="0">
      <selection activeCell="C47" sqref="C47:D47"/>
    </sheetView>
  </sheetViews>
  <sheetFormatPr defaultColWidth="9.109375" defaultRowHeight="13.8" x14ac:dyDescent="0.3"/>
  <cols>
    <col min="1" max="1" width="6.6640625" style="441" customWidth="1"/>
    <col min="2" max="2" width="16.109375" style="441" customWidth="1"/>
    <col min="3" max="3" width="30.5546875" style="362" customWidth="1"/>
    <col min="4" max="4" width="19.5546875" style="362" customWidth="1"/>
    <col min="5" max="6" width="18.6640625" style="362" customWidth="1"/>
    <col min="7" max="7" width="19.33203125" style="362" customWidth="1"/>
    <col min="8" max="13" width="9.109375" style="362"/>
    <col min="14" max="14" width="3.44140625" style="363" customWidth="1"/>
    <col min="15" max="15" width="23.44140625" style="362" customWidth="1"/>
    <col min="16" max="16" width="8.33203125" style="362" customWidth="1"/>
    <col min="17" max="16384" width="9.109375" style="362"/>
  </cols>
  <sheetData>
    <row r="1" spans="1:17" s="37" customFormat="1" ht="18.600000000000001" customHeight="1" x14ac:dyDescent="0.3">
      <c r="A1" s="78" t="s">
        <v>209</v>
      </c>
      <c r="B1" s="79"/>
      <c r="C1" s="80" t="str">
        <f>IF('1. SOUHRNNÉ INFORMACE'!B5=0,"",'1. SOUHRNNÉ INFORMACE'!B5)</f>
        <v/>
      </c>
      <c r="D1" s="81"/>
      <c r="E1" s="353" t="str">
        <f>'1. SOUHRNNÉ INFORMACE'!B2</f>
        <v>OLYMP21</v>
      </c>
      <c r="F1" s="354"/>
      <c r="N1" s="355"/>
    </row>
    <row r="2" spans="1:17" s="37" customFormat="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356"/>
      <c r="F2" s="357"/>
      <c r="N2" s="355"/>
    </row>
    <row r="3" spans="1:17" s="37" customFormat="1" ht="18.600000000000001" customHeight="1" x14ac:dyDescent="0.85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358"/>
      <c r="F3" s="163"/>
      <c r="L3" s="359"/>
      <c r="N3" s="355"/>
    </row>
    <row r="4" spans="1:17" s="37" customFormat="1" ht="18.600000000000001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358"/>
      <c r="F4" s="163"/>
      <c r="N4" s="355"/>
    </row>
    <row r="5" spans="1:17" ht="5.4" customHeight="1" thickBot="1" x14ac:dyDescent="0.35">
      <c r="A5" s="360"/>
      <c r="B5" s="360"/>
      <c r="C5" s="361"/>
      <c r="D5" s="361"/>
      <c r="E5" s="361"/>
      <c r="F5" s="361"/>
    </row>
    <row r="6" spans="1:17" x14ac:dyDescent="0.3">
      <c r="A6" s="364" t="str">
        <f>IF('1. SOUHRNNÉ INFORMACE'!B2=0,"",'1. SOUHRNNÉ INFORMACE'!B2)</f>
        <v>OLYMP21</v>
      </c>
      <c r="B6" s="365"/>
      <c r="C6" s="272">
        <f>'1. SOUHRNNÉ INFORMACE'!B11</f>
        <v>0</v>
      </c>
      <c r="D6" s="366" t="s">
        <v>203</v>
      </c>
      <c r="E6" s="361"/>
      <c r="F6" s="361"/>
      <c r="G6" s="367" t="s">
        <v>204</v>
      </c>
      <c r="O6" s="368" t="s">
        <v>205</v>
      </c>
    </row>
    <row r="7" spans="1:17" ht="19.2" customHeight="1" x14ac:dyDescent="0.3">
      <c r="A7" s="369" t="s">
        <v>206</v>
      </c>
      <c r="B7" s="369"/>
      <c r="C7" s="101">
        <f>C6</f>
        <v>0</v>
      </c>
      <c r="D7" s="370">
        <f>'2. POUŽITÍ DOTACE - rozpočet'!E42+'1. SOUHRNNÉ INFORMACE'!B12</f>
        <v>0</v>
      </c>
      <c r="E7" s="361"/>
      <c r="F7" s="361"/>
      <c r="G7" s="367"/>
      <c r="O7" s="371" t="e">
        <f>C6/C7</f>
        <v>#DIV/0!</v>
      </c>
    </row>
    <row r="8" spans="1:17" ht="31.2" customHeight="1" x14ac:dyDescent="0.3">
      <c r="A8" s="200" t="s">
        <v>207</v>
      </c>
      <c r="B8" s="200"/>
      <c r="C8" s="200"/>
      <c r="D8" s="200"/>
      <c r="E8" s="200"/>
      <c r="F8" s="200"/>
      <c r="G8" s="292" t="s">
        <v>267</v>
      </c>
      <c r="H8" s="372"/>
      <c r="I8" s="372"/>
      <c r="J8" s="372"/>
      <c r="K8" s="372"/>
      <c r="L8" s="372"/>
      <c r="M8" s="372"/>
      <c r="N8" s="373"/>
      <c r="O8" s="372"/>
    </row>
    <row r="9" spans="1:17" s="375" customFormat="1" ht="9.6" customHeight="1" thickBot="1" x14ac:dyDescent="0.35">
      <c r="A9" s="374"/>
      <c r="B9" s="374"/>
      <c r="C9" s="374"/>
      <c r="D9" s="374"/>
      <c r="E9" s="374"/>
      <c r="F9" s="374"/>
      <c r="N9" s="376"/>
    </row>
    <row r="10" spans="1:17" ht="49.95" customHeight="1" thickBot="1" x14ac:dyDescent="0.35">
      <c r="A10" s="377" t="s">
        <v>86</v>
      </c>
      <c r="B10" s="378"/>
      <c r="C10" s="379"/>
      <c r="D10" s="380" t="s">
        <v>87</v>
      </c>
      <c r="E10" s="381" t="s">
        <v>88</v>
      </c>
      <c r="F10" s="382" t="s">
        <v>89</v>
      </c>
      <c r="P10" s="383"/>
      <c r="Q10" s="384"/>
    </row>
    <row r="11" spans="1:17" x14ac:dyDescent="0.3">
      <c r="A11" s="385">
        <v>1</v>
      </c>
      <c r="B11" s="386" t="s">
        <v>110</v>
      </c>
      <c r="C11" s="387"/>
      <c r="D11" s="388">
        <f>'1. SOUHRNNÉ INFORMACE'!B11</f>
        <v>0</v>
      </c>
      <c r="E11" s="388">
        <f>'2. POUŽITÍ DOTACE - rozpočet'!D26</f>
        <v>0</v>
      </c>
      <c r="F11" s="389" t="str">
        <f t="shared" ref="F11:F20" si="0">IF($D$39&gt;0,E11/$D$39," ")</f>
        <v xml:space="preserve"> </v>
      </c>
      <c r="G11" s="390" t="str">
        <f>IF(D11&gt;0,IF(E11="","Vyplňte sloupec Čerpané finanční prostředky v Kč"," "),"")</f>
        <v/>
      </c>
    </row>
    <row r="12" spans="1:17" x14ac:dyDescent="0.3">
      <c r="A12" s="391">
        <v>2</v>
      </c>
      <c r="B12" s="392" t="s">
        <v>90</v>
      </c>
      <c r="C12" s="393"/>
      <c r="D12" s="11"/>
      <c r="E12" s="11"/>
      <c r="F12" s="389" t="str">
        <f t="shared" si="0"/>
        <v xml:space="preserve"> </v>
      </c>
      <c r="G12" s="390" t="str">
        <f t="shared" ref="G12:G20" si="1">IF(D12&gt;0,IF(E12="","Vyplňte sloupec Čerpané finanční prostředky v Kč"," "),"")</f>
        <v/>
      </c>
      <c r="N12" s="395"/>
      <c r="O12" s="396" t="s">
        <v>112</v>
      </c>
      <c r="P12" s="397" t="s">
        <v>113</v>
      </c>
      <c r="Q12" s="398"/>
    </row>
    <row r="13" spans="1:17" x14ac:dyDescent="0.3">
      <c r="A13" s="391">
        <v>3</v>
      </c>
      <c r="B13" s="392" t="s">
        <v>91</v>
      </c>
      <c r="C13" s="393"/>
      <c r="D13" s="11"/>
      <c r="E13" s="11"/>
      <c r="F13" s="389" t="str">
        <f t="shared" si="0"/>
        <v xml:space="preserve"> </v>
      </c>
      <c r="G13" s="390" t="str">
        <f t="shared" si="1"/>
        <v/>
      </c>
      <c r="N13" s="395" t="s">
        <v>114</v>
      </c>
      <c r="O13" s="399" t="s">
        <v>115</v>
      </c>
      <c r="P13" s="400" t="s">
        <v>116</v>
      </c>
      <c r="Q13" s="398"/>
    </row>
    <row r="14" spans="1:17" x14ac:dyDescent="0.3">
      <c r="A14" s="391">
        <v>4</v>
      </c>
      <c r="B14" s="392" t="s">
        <v>92</v>
      </c>
      <c r="C14" s="393"/>
      <c r="D14" s="11"/>
      <c r="E14" s="11"/>
      <c r="F14" s="389" t="str">
        <f t="shared" si="0"/>
        <v xml:space="preserve"> </v>
      </c>
      <c r="G14" s="390" t="str">
        <f t="shared" si="1"/>
        <v/>
      </c>
      <c r="N14" s="395" t="s">
        <v>123</v>
      </c>
      <c r="O14" s="399" t="s">
        <v>117</v>
      </c>
      <c r="P14" s="400" t="s">
        <v>118</v>
      </c>
      <c r="Q14" s="398"/>
    </row>
    <row r="15" spans="1:17" x14ac:dyDescent="0.3">
      <c r="A15" s="391">
        <v>5</v>
      </c>
      <c r="B15" s="392" t="s">
        <v>93</v>
      </c>
      <c r="C15" s="393"/>
      <c r="D15" s="11"/>
      <c r="E15" s="11"/>
      <c r="F15" s="389" t="str">
        <f t="shared" si="0"/>
        <v xml:space="preserve"> </v>
      </c>
      <c r="G15" s="390" t="str">
        <f t="shared" si="1"/>
        <v/>
      </c>
      <c r="N15" s="395" t="s">
        <v>124</v>
      </c>
      <c r="O15" s="399" t="s">
        <v>119</v>
      </c>
      <c r="P15" s="400" t="s">
        <v>120</v>
      </c>
      <c r="Q15" s="398"/>
    </row>
    <row r="16" spans="1:17" x14ac:dyDescent="0.3">
      <c r="A16" s="391">
        <v>6</v>
      </c>
      <c r="B16" s="401" t="s">
        <v>94</v>
      </c>
      <c r="C16" s="402"/>
      <c r="D16" s="11"/>
      <c r="E16" s="11"/>
      <c r="F16" s="389" t="str">
        <f>IF($D$39&gt;0,E16/$D$39," ")</f>
        <v xml:space="preserve"> </v>
      </c>
      <c r="G16" s="390" t="str">
        <f t="shared" si="1"/>
        <v/>
      </c>
      <c r="N16" s="395" t="s">
        <v>125</v>
      </c>
      <c r="O16" s="399" t="s">
        <v>121</v>
      </c>
      <c r="P16" s="400" t="s">
        <v>122</v>
      </c>
      <c r="Q16" s="398"/>
    </row>
    <row r="17" spans="1:17" x14ac:dyDescent="0.3">
      <c r="A17" s="391">
        <v>7</v>
      </c>
      <c r="B17" s="392" t="s">
        <v>95</v>
      </c>
      <c r="C17" s="393"/>
      <c r="D17" s="11"/>
      <c r="E17" s="11"/>
      <c r="F17" s="389" t="str">
        <f t="shared" si="0"/>
        <v xml:space="preserve"> </v>
      </c>
      <c r="G17" s="390" t="str">
        <f t="shared" si="1"/>
        <v/>
      </c>
      <c r="N17" s="395" t="s">
        <v>126</v>
      </c>
      <c r="O17" s="399" t="s">
        <v>128</v>
      </c>
      <c r="P17" s="400" t="s">
        <v>129</v>
      </c>
      <c r="Q17" s="398"/>
    </row>
    <row r="18" spans="1:17" ht="14.4" thickBot="1" x14ac:dyDescent="0.35">
      <c r="A18" s="391">
        <v>8</v>
      </c>
      <c r="B18" s="403" t="s">
        <v>96</v>
      </c>
      <c r="C18" s="404"/>
      <c r="D18" s="11"/>
      <c r="E18" s="11"/>
      <c r="F18" s="389" t="str">
        <f t="shared" si="0"/>
        <v xml:space="preserve"> </v>
      </c>
      <c r="G18" s="390" t="str">
        <f t="shared" si="1"/>
        <v/>
      </c>
      <c r="N18" s="395" t="s">
        <v>127</v>
      </c>
      <c r="O18" s="399" t="s">
        <v>138</v>
      </c>
      <c r="P18" s="400" t="s">
        <v>139</v>
      </c>
      <c r="Q18" s="398"/>
    </row>
    <row r="19" spans="1:17" ht="14.4" thickBot="1" x14ac:dyDescent="0.35">
      <c r="A19" s="391">
        <v>9</v>
      </c>
      <c r="B19" s="405" t="s">
        <v>97</v>
      </c>
      <c r="C19" s="406"/>
      <c r="D19" s="11"/>
      <c r="E19" s="11"/>
      <c r="F19" s="389" t="str">
        <f t="shared" si="0"/>
        <v xml:space="preserve"> </v>
      </c>
      <c r="G19" s="390" t="str">
        <f t="shared" si="1"/>
        <v/>
      </c>
      <c r="N19" s="395" t="s">
        <v>130</v>
      </c>
      <c r="O19" s="399" t="s">
        <v>140</v>
      </c>
      <c r="P19" s="400" t="s">
        <v>141</v>
      </c>
      <c r="Q19" s="398"/>
    </row>
    <row r="20" spans="1:17" ht="14.4" thickBot="1" x14ac:dyDescent="0.35">
      <c r="A20" s="385"/>
      <c r="B20" s="31"/>
      <c r="C20" s="32"/>
      <c r="D20" s="394"/>
      <c r="E20" s="394"/>
      <c r="F20" s="389" t="str">
        <f t="shared" si="0"/>
        <v xml:space="preserve"> </v>
      </c>
      <c r="G20" s="390" t="str">
        <f t="shared" si="1"/>
        <v/>
      </c>
      <c r="N20" s="395" t="s">
        <v>131</v>
      </c>
      <c r="O20" s="399" t="s">
        <v>142</v>
      </c>
      <c r="P20" s="400" t="s">
        <v>143</v>
      </c>
      <c r="Q20" s="398"/>
    </row>
    <row r="21" spans="1:17" ht="13.95" customHeight="1" thickBot="1" x14ac:dyDescent="0.35">
      <c r="A21" s="407" t="str">
        <f>IF(D19&gt;0,IF(B20="","Nezapomeňte uvést ostatní zdroje financování","")," ")</f>
        <v xml:space="preserve"> </v>
      </c>
      <c r="B21" s="407"/>
      <c r="C21" s="407"/>
      <c r="D21" s="408"/>
      <c r="E21" s="408"/>
      <c r="F21" s="409"/>
      <c r="G21" s="390"/>
      <c r="N21" s="395" t="s">
        <v>132</v>
      </c>
      <c r="O21" s="399" t="s">
        <v>144</v>
      </c>
      <c r="P21" s="400" t="s">
        <v>145</v>
      </c>
    </row>
    <row r="22" spans="1:17" ht="14.4" thickBot="1" x14ac:dyDescent="0.35">
      <c r="A22" s="410" t="s">
        <v>98</v>
      </c>
      <c r="B22" s="411"/>
      <c r="C22" s="412"/>
      <c r="D22" s="413">
        <f>SUM(D11:D19)</f>
        <v>0</v>
      </c>
      <c r="E22" s="413">
        <f>SUM(E11:E19)</f>
        <v>0</v>
      </c>
      <c r="F22" s="414">
        <f>SUM(F11:F19)</f>
        <v>0</v>
      </c>
      <c r="G22" s="390"/>
      <c r="N22" s="395" t="s">
        <v>133</v>
      </c>
      <c r="O22" s="399" t="s">
        <v>146</v>
      </c>
      <c r="P22" s="400" t="s">
        <v>147</v>
      </c>
    </row>
    <row r="23" spans="1:17" x14ac:dyDescent="0.3">
      <c r="A23" s="415">
        <v>10</v>
      </c>
      <c r="B23" s="416" t="s">
        <v>99</v>
      </c>
      <c r="C23" s="8"/>
      <c r="D23" s="12"/>
      <c r="E23" s="12"/>
      <c r="F23" s="389" t="str">
        <f>IF($D$39&gt;0,E23/$D$39," ")</f>
        <v xml:space="preserve"> </v>
      </c>
      <c r="G23" s="390" t="str">
        <f t="shared" ref="G23:G35" si="2">IF(D23&gt;0,IF(E23="","Vyplňte sloupec Čerpané finanční prostředky v Kč"," "),"")</f>
        <v/>
      </c>
      <c r="N23" s="395" t="s">
        <v>134</v>
      </c>
      <c r="O23" s="399" t="s">
        <v>148</v>
      </c>
      <c r="P23" s="400" t="s">
        <v>149</v>
      </c>
    </row>
    <row r="24" spans="1:17" ht="14.4" thickBot="1" x14ac:dyDescent="0.35">
      <c r="A24" s="417">
        <v>11</v>
      </c>
      <c r="B24" s="418" t="s">
        <v>40</v>
      </c>
      <c r="C24" s="8"/>
      <c r="D24" s="11"/>
      <c r="E24" s="11"/>
      <c r="F24" s="389" t="str">
        <f>IF($D$39&gt;0,E24/$D$39," ")</f>
        <v xml:space="preserve"> </v>
      </c>
      <c r="G24" s="390" t="str">
        <f t="shared" si="2"/>
        <v/>
      </c>
      <c r="N24" s="395" t="s">
        <v>135</v>
      </c>
      <c r="O24" s="399" t="s">
        <v>150</v>
      </c>
      <c r="P24" s="400" t="s">
        <v>151</v>
      </c>
    </row>
    <row r="25" spans="1:17" ht="14.4" thickBot="1" x14ac:dyDescent="0.35">
      <c r="A25" s="410" t="s">
        <v>166</v>
      </c>
      <c r="B25" s="411"/>
      <c r="C25" s="412"/>
      <c r="D25" s="388">
        <f>SUM(D23:D24)</f>
        <v>0</v>
      </c>
      <c r="E25" s="388">
        <f>SUM(E23:E24)</f>
        <v>0</v>
      </c>
      <c r="F25" s="414">
        <f>SUM(F23:F24)</f>
        <v>0</v>
      </c>
      <c r="G25" s="390"/>
      <c r="N25" s="395" t="s">
        <v>136</v>
      </c>
      <c r="O25" s="399" t="s">
        <v>152</v>
      </c>
      <c r="P25" s="400" t="s">
        <v>153</v>
      </c>
    </row>
    <row r="26" spans="1:17" x14ac:dyDescent="0.3">
      <c r="A26" s="419">
        <v>12</v>
      </c>
      <c r="B26" s="420" t="s">
        <v>100</v>
      </c>
      <c r="C26" s="421"/>
      <c r="D26" s="11"/>
      <c r="E26" s="11"/>
      <c r="F26" s="389" t="str">
        <f t="shared" ref="F26:F35" si="3">IF($D$39&gt;0,E26/$D$39," ")</f>
        <v xml:space="preserve"> </v>
      </c>
      <c r="G26" s="390" t="str">
        <f t="shared" si="2"/>
        <v/>
      </c>
      <c r="N26" s="395" t="s">
        <v>137</v>
      </c>
      <c r="O26" s="399" t="s">
        <v>154</v>
      </c>
      <c r="P26" s="400" t="s">
        <v>155</v>
      </c>
    </row>
    <row r="27" spans="1:17" x14ac:dyDescent="0.3">
      <c r="A27" s="419">
        <v>13</v>
      </c>
      <c r="B27" s="422" t="s">
        <v>101</v>
      </c>
      <c r="C27" s="423"/>
      <c r="D27" s="11"/>
      <c r="E27" s="11"/>
      <c r="F27" s="389" t="str">
        <f t="shared" si="3"/>
        <v xml:space="preserve"> </v>
      </c>
      <c r="G27" s="390" t="str">
        <f t="shared" si="2"/>
        <v/>
      </c>
      <c r="O27" s="424"/>
      <c r="P27" s="424"/>
    </row>
    <row r="28" spans="1:17" x14ac:dyDescent="0.3">
      <c r="A28" s="419">
        <v>14</v>
      </c>
      <c r="B28" s="422" t="s">
        <v>102</v>
      </c>
      <c r="C28" s="423"/>
      <c r="D28" s="11"/>
      <c r="E28" s="11"/>
      <c r="F28" s="389" t="str">
        <f t="shared" si="3"/>
        <v xml:space="preserve"> </v>
      </c>
      <c r="G28" s="390" t="str">
        <f t="shared" si="2"/>
        <v/>
      </c>
      <c r="L28" s="425"/>
    </row>
    <row r="29" spans="1:17" x14ac:dyDescent="0.3">
      <c r="A29" s="419">
        <v>15</v>
      </c>
      <c r="B29" s="422" t="s">
        <v>103</v>
      </c>
      <c r="C29" s="423"/>
      <c r="D29" s="11"/>
      <c r="E29" s="11"/>
      <c r="F29" s="389" t="str">
        <f t="shared" si="3"/>
        <v xml:space="preserve"> </v>
      </c>
      <c r="G29" s="390" t="str">
        <f t="shared" si="2"/>
        <v/>
      </c>
    </row>
    <row r="30" spans="1:17" x14ac:dyDescent="0.3">
      <c r="A30" s="419">
        <v>16</v>
      </c>
      <c r="B30" s="422" t="s">
        <v>104</v>
      </c>
      <c r="C30" s="423"/>
      <c r="D30" s="11"/>
      <c r="E30" s="11"/>
      <c r="F30" s="389" t="str">
        <f t="shared" si="3"/>
        <v xml:space="preserve"> </v>
      </c>
      <c r="G30" s="390" t="str">
        <f t="shared" si="2"/>
        <v/>
      </c>
    </row>
    <row r="31" spans="1:17" x14ac:dyDescent="0.3">
      <c r="A31" s="419">
        <v>17</v>
      </c>
      <c r="B31" s="422" t="s">
        <v>105</v>
      </c>
      <c r="C31" s="423"/>
      <c r="D31" s="11"/>
      <c r="E31" s="11"/>
      <c r="F31" s="389" t="str">
        <f t="shared" si="3"/>
        <v xml:space="preserve"> </v>
      </c>
      <c r="G31" s="390" t="str">
        <f t="shared" si="2"/>
        <v/>
      </c>
      <c r="N31" s="362"/>
    </row>
    <row r="32" spans="1:17" x14ac:dyDescent="0.3">
      <c r="A32" s="419">
        <v>18</v>
      </c>
      <c r="B32" s="422" t="s">
        <v>106</v>
      </c>
      <c r="C32" s="423"/>
      <c r="D32" s="11"/>
      <c r="E32" s="11"/>
      <c r="F32" s="389" t="str">
        <f t="shared" si="3"/>
        <v xml:space="preserve"> </v>
      </c>
      <c r="G32" s="390" t="str">
        <f t="shared" si="2"/>
        <v/>
      </c>
      <c r="N32" s="362"/>
    </row>
    <row r="33" spans="1:14" x14ac:dyDescent="0.3">
      <c r="A33" s="419">
        <v>19</v>
      </c>
      <c r="B33" s="422" t="s">
        <v>107</v>
      </c>
      <c r="C33" s="423"/>
      <c r="D33" s="11"/>
      <c r="E33" s="11"/>
      <c r="F33" s="389" t="str">
        <f t="shared" si="3"/>
        <v xml:space="preserve"> </v>
      </c>
      <c r="G33" s="390" t="str">
        <f t="shared" si="2"/>
        <v/>
      </c>
      <c r="N33" s="362"/>
    </row>
    <row r="34" spans="1:14" ht="14.4" thickBot="1" x14ac:dyDescent="0.35">
      <c r="A34" s="419">
        <v>20</v>
      </c>
      <c r="B34" s="422" t="s">
        <v>111</v>
      </c>
      <c r="C34" s="423"/>
      <c r="D34" s="13"/>
      <c r="E34" s="11"/>
      <c r="F34" s="389" t="str">
        <f t="shared" si="3"/>
        <v xml:space="preserve"> </v>
      </c>
      <c r="G34" s="390" t="str">
        <f t="shared" si="2"/>
        <v/>
      </c>
      <c r="H34" s="390"/>
      <c r="I34" s="390"/>
      <c r="J34" s="390"/>
      <c r="K34" s="390"/>
      <c r="N34" s="362"/>
    </row>
    <row r="35" spans="1:14" ht="14.4" thickBot="1" x14ac:dyDescent="0.35">
      <c r="A35" s="385"/>
      <c r="B35" s="31"/>
      <c r="C35" s="32"/>
      <c r="D35" s="394"/>
      <c r="E35" s="394"/>
      <c r="F35" s="389" t="str">
        <f t="shared" si="3"/>
        <v xml:space="preserve"> </v>
      </c>
      <c r="G35" s="390" t="str">
        <f t="shared" si="2"/>
        <v/>
      </c>
      <c r="H35" s="390"/>
      <c r="I35" s="390"/>
      <c r="J35" s="390"/>
      <c r="K35" s="390"/>
      <c r="N35" s="362"/>
    </row>
    <row r="36" spans="1:14" ht="14.4" customHeight="1" thickBot="1" x14ac:dyDescent="0.35">
      <c r="A36" s="407" t="str">
        <f>IF(D34&gt;0,IF(B35="","Nezapomeňte uvést ostatní zdroje financování","")," ")</f>
        <v xml:space="preserve"> </v>
      </c>
      <c r="B36" s="407"/>
      <c r="C36" s="407"/>
      <c r="D36" s="408"/>
      <c r="E36" s="408"/>
      <c r="F36" s="409"/>
      <c r="G36" s="390"/>
      <c r="H36" s="390"/>
      <c r="I36" s="390"/>
      <c r="J36" s="390"/>
      <c r="K36" s="390"/>
      <c r="N36" s="362"/>
    </row>
    <row r="37" spans="1:14" ht="14.4" thickBot="1" x14ac:dyDescent="0.35">
      <c r="A37" s="410" t="s">
        <v>167</v>
      </c>
      <c r="B37" s="411"/>
      <c r="C37" s="412"/>
      <c r="D37" s="426">
        <f>SUM(D26:D34)</f>
        <v>0</v>
      </c>
      <c r="E37" s="426">
        <f>SUM(E26:E34)</f>
        <v>0</v>
      </c>
      <c r="F37" s="427">
        <f>SUM(F26:F34)</f>
        <v>0</v>
      </c>
      <c r="G37" s="428"/>
      <c r="H37" s="390"/>
      <c r="I37" s="390"/>
      <c r="J37" s="390"/>
      <c r="K37" s="390"/>
      <c r="N37" s="362"/>
    </row>
    <row r="38" spans="1:14" ht="26.4" customHeight="1" thickBot="1" x14ac:dyDescent="0.35">
      <c r="A38" s="429"/>
      <c r="B38" s="430"/>
      <c r="C38" s="430"/>
      <c r="D38" s="430"/>
      <c r="E38" s="430"/>
      <c r="F38" s="431"/>
      <c r="G38" s="428"/>
      <c r="H38" s="432" t="s">
        <v>208</v>
      </c>
      <c r="I38" s="432"/>
      <c r="J38" s="390"/>
      <c r="K38" s="390"/>
      <c r="N38" s="362"/>
    </row>
    <row r="39" spans="1:14" ht="42" thickBot="1" x14ac:dyDescent="0.35">
      <c r="A39" s="410" t="s">
        <v>108</v>
      </c>
      <c r="B39" s="410"/>
      <c r="C39" s="433"/>
      <c r="D39" s="434">
        <f>D22+D25+D37</f>
        <v>0</v>
      </c>
      <c r="E39" s="434">
        <f>E22+E25+E37</f>
        <v>0</v>
      </c>
      <c r="F39" s="435">
        <f>F37+F25+F22</f>
        <v>0</v>
      </c>
      <c r="G39" s="436" t="str">
        <f>IF(F39&gt;1,"Čerpané prostředky jsou vyšší než zdroje. Prosím, zkontrolujte!","")</f>
        <v/>
      </c>
      <c r="H39" s="437" t="str">
        <f>IF(D39&gt;=C7,"OK","Chyba - doplňte zdroje")</f>
        <v>OK</v>
      </c>
      <c r="I39" s="438"/>
    </row>
    <row r="40" spans="1:14" ht="34.950000000000003" customHeight="1" x14ac:dyDescent="0.3">
      <c r="A40" s="439" t="s">
        <v>109</v>
      </c>
      <c r="B40" s="439"/>
      <c r="C40" s="439"/>
      <c r="D40" s="439"/>
      <c r="E40" s="439"/>
      <c r="F40" s="439"/>
    </row>
    <row r="41" spans="1:14" x14ac:dyDescent="0.3">
      <c r="A41" s="440"/>
      <c r="B41" s="360"/>
      <c r="C41" s="361"/>
      <c r="D41" s="361"/>
      <c r="E41" s="361"/>
      <c r="F41" s="361"/>
    </row>
    <row r="43" spans="1:14" ht="14.4" x14ac:dyDescent="0.3">
      <c r="C43" s="77" t="s">
        <v>30</v>
      </c>
      <c r="D43" s="10"/>
      <c r="E43" s="37"/>
    </row>
    <row r="44" spans="1:14" ht="14.4" x14ac:dyDescent="0.3">
      <c r="C44" s="163"/>
      <c r="D44" s="37"/>
      <c r="E44" s="37"/>
    </row>
    <row r="45" spans="1:14" ht="14.4" x14ac:dyDescent="0.3">
      <c r="C45" s="163"/>
      <c r="D45" s="37"/>
      <c r="E45" s="37"/>
    </row>
    <row r="46" spans="1:14" ht="14.4" x14ac:dyDescent="0.3">
      <c r="C46" s="165" t="s">
        <v>53</v>
      </c>
      <c r="D46" s="165"/>
      <c r="E46" s="65" t="s">
        <v>54</v>
      </c>
    </row>
    <row r="47" spans="1:14" ht="14.4" x14ac:dyDescent="0.3">
      <c r="C47" s="33">
        <f>'1. SOUHRNNÉ INFORMACE'!A44</f>
        <v>0</v>
      </c>
      <c r="D47" s="34"/>
      <c r="E47" s="66"/>
    </row>
    <row r="48" spans="1:14" ht="14.4" x14ac:dyDescent="0.3">
      <c r="C48" s="33">
        <f>'1. SOUHRNNÉ INFORMACE'!A45</f>
        <v>0</v>
      </c>
      <c r="D48" s="34"/>
      <c r="E48" s="66"/>
    </row>
    <row r="49" spans="3:5" ht="14.4" x14ac:dyDescent="0.3">
      <c r="C49" s="33">
        <f>'1. SOUHRNNÉ INFORMACE'!A46</f>
        <v>0</v>
      </c>
      <c r="D49" s="34"/>
      <c r="E49" s="66"/>
    </row>
    <row r="50" spans="3:5" ht="14.4" x14ac:dyDescent="0.3">
      <c r="C50" s="33">
        <f>'1. SOUHRNNÉ INFORMACE'!A47</f>
        <v>0</v>
      </c>
      <c r="D50" s="34"/>
      <c r="E50" s="66"/>
    </row>
    <row r="51" spans="3:5" ht="14.4" x14ac:dyDescent="0.3">
      <c r="C51" s="152"/>
      <c r="D51" s="62"/>
      <c r="E51" s="63"/>
    </row>
    <row r="52" spans="3:5" ht="14.4" x14ac:dyDescent="0.3">
      <c r="C52" s="152"/>
      <c r="D52" s="62"/>
      <c r="E52" s="67"/>
    </row>
    <row r="53" spans="3:5" ht="14.4" x14ac:dyDescent="0.3">
      <c r="C53" s="152"/>
      <c r="D53" s="62"/>
      <c r="E53" s="68"/>
    </row>
    <row r="54" spans="3:5" ht="14.4" x14ac:dyDescent="0.3">
      <c r="C54" s="152"/>
      <c r="D54" s="37"/>
      <c r="E54" s="69"/>
    </row>
    <row r="55" spans="3:5" x14ac:dyDescent="0.3">
      <c r="C55" s="152"/>
      <c r="D55" s="152"/>
      <c r="E55" s="167" t="s">
        <v>69</v>
      </c>
    </row>
  </sheetData>
  <sheetProtection algorithmName="SHA-512" hashValue="sCt+DTdvAwgsaYAMHxdRKlVP7zsPCnrKEARjtN847c7eNTGee9MyHHMkqPu24W+GjCmPJ+kjRBtY+tRxT5e78A==" saltValue="nZRZhIfwiIMDfe7+UtBI2w==" spinCount="100000" sheet="1" objects="1" scenarios="1" selectLockedCells="1"/>
  <mergeCells count="44"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34" priority="20" operator="equal">
      <formula>0</formula>
    </cfRule>
  </conditionalFormatting>
  <conditionalFormatting sqref="D12:D19">
    <cfRule type="cellIs" dxfId="33" priority="19" operator="equal">
      <formula>0</formula>
    </cfRule>
  </conditionalFormatting>
  <conditionalFormatting sqref="E19">
    <cfRule type="cellIs" dxfId="32" priority="18" operator="equal">
      <formula>0</formula>
    </cfRule>
  </conditionalFormatting>
  <conditionalFormatting sqref="F39">
    <cfRule type="cellIs" dxfId="31" priority="15" operator="equal">
      <formula>1</formula>
    </cfRule>
    <cfRule type="cellIs" dxfId="30" priority="16" operator="lessThan">
      <formula>1</formula>
    </cfRule>
    <cfRule type="cellIs" dxfId="29" priority="17" operator="greaterThan">
      <formula>1</formula>
    </cfRule>
  </conditionalFormatting>
  <conditionalFormatting sqref="D33">
    <cfRule type="cellIs" dxfId="28" priority="11" operator="equal">
      <formula>0</formula>
    </cfRule>
  </conditionalFormatting>
  <conditionalFormatting sqref="E26:E29">
    <cfRule type="cellIs" dxfId="27" priority="14" operator="equal">
      <formula>0</formula>
    </cfRule>
  </conditionalFormatting>
  <conditionalFormatting sqref="D34">
    <cfRule type="cellIs" dxfId="26" priority="13" operator="equal">
      <formula>0</formula>
    </cfRule>
  </conditionalFormatting>
  <conditionalFormatting sqref="D27:D32">
    <cfRule type="cellIs" dxfId="25" priority="12" operator="equal">
      <formula>0</formula>
    </cfRule>
  </conditionalFormatting>
  <conditionalFormatting sqref="C47:C50">
    <cfRule type="cellIs" dxfId="24" priority="10" operator="equal">
      <formula>0</formula>
    </cfRule>
  </conditionalFormatting>
  <conditionalFormatting sqref="C23:C24">
    <cfRule type="cellIs" dxfId="23" priority="9" operator="equal">
      <formula>0</formula>
    </cfRule>
  </conditionalFormatting>
  <conditionalFormatting sqref="D23:D24">
    <cfRule type="cellIs" dxfId="22" priority="8" operator="equal">
      <formula>0</formula>
    </cfRule>
  </conditionalFormatting>
  <conditionalFormatting sqref="E23:E24">
    <cfRule type="cellIs" dxfId="21" priority="7" operator="equal">
      <formula>0</formula>
    </cfRule>
  </conditionalFormatting>
  <conditionalFormatting sqref="D26">
    <cfRule type="cellIs" dxfId="20" priority="6" operator="equal">
      <formula>0</formula>
    </cfRule>
  </conditionalFormatting>
  <conditionalFormatting sqref="B35">
    <cfRule type="expression" dxfId="19" priority="21">
      <formula>$D$34&gt;0</formula>
    </cfRule>
  </conditionalFormatting>
  <conditionalFormatting sqref="B35:C35">
    <cfRule type="notContainsBlanks" dxfId="18" priority="5" stopIfTrue="1">
      <formula>LEN(TRIM(B35))&gt;0</formula>
    </cfRule>
  </conditionalFormatting>
  <conditionalFormatting sqref="B20">
    <cfRule type="expression" dxfId="17" priority="22">
      <formula>$D$19&gt;0</formula>
    </cfRule>
  </conditionalFormatting>
  <conditionalFormatting sqref="B20:C20">
    <cfRule type="notContainsBlanks" dxfId="16" priority="4" stopIfTrue="1">
      <formula>LEN(TRIM(B20))&gt;0</formula>
    </cfRule>
  </conditionalFormatting>
  <conditionalFormatting sqref="E30:E34">
    <cfRule type="cellIs" dxfId="15" priority="3" operator="equal">
      <formula>0</formula>
    </cfRule>
  </conditionalFormatting>
  <conditionalFormatting sqref="E1">
    <cfRule type="cellIs" dxfId="14" priority="2" operator="equal">
      <formula>0</formula>
    </cfRule>
  </conditionalFormatting>
  <conditionalFormatting sqref="E1">
    <cfRule type="containsText" dxfId="13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5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2094-6BB0-4C7F-AA48-32BDF814B441}">
  <sheetPr>
    <tabColor rgb="FF66FFFF"/>
  </sheetPr>
  <dimension ref="A1:P111"/>
  <sheetViews>
    <sheetView topLeftCell="A20" zoomScale="85" zoomScaleNormal="85" workbookViewId="0">
      <selection activeCell="A45" sqref="A45:E45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43.4414062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51.88671875" style="37" customWidth="1"/>
    <col min="12" max="12" width="14" style="37" customWidth="1"/>
    <col min="13" max="16384" width="8.88671875" style="37"/>
  </cols>
  <sheetData>
    <row r="1" spans="1:12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2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2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2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2" s="91" customFormat="1" ht="38.4" customHeight="1" thickBot="1" x14ac:dyDescent="0.35">
      <c r="A5" s="88" t="s">
        <v>61</v>
      </c>
      <c r="B5" s="88"/>
      <c r="C5" s="89"/>
      <c r="D5" s="89"/>
      <c r="E5" s="90" t="s">
        <v>72</v>
      </c>
      <c r="K5" s="37"/>
    </row>
    <row r="6" spans="1:12" ht="26.4" customHeight="1" x14ac:dyDescent="0.3">
      <c r="A6" s="92"/>
      <c r="B6" s="93" t="s">
        <v>177</v>
      </c>
      <c r="C6" s="94">
        <f>'1. SOUHRNNÉ INFORMACE'!B11-'1. SOUHRNNÉ INFORMACE'!B12</f>
        <v>0</v>
      </c>
      <c r="D6" s="95"/>
      <c r="E6" s="95" t="s">
        <v>57</v>
      </c>
      <c r="F6" s="96" t="s">
        <v>263</v>
      </c>
      <c r="G6" s="97"/>
      <c r="H6" s="97"/>
      <c r="I6" s="97"/>
      <c r="J6" s="97"/>
      <c r="K6" s="98"/>
    </row>
    <row r="7" spans="1:12" ht="24" customHeight="1" x14ac:dyDescent="0.3">
      <c r="A7" s="99"/>
      <c r="B7" s="100" t="s">
        <v>232</v>
      </c>
      <c r="C7" s="101" t="s">
        <v>235</v>
      </c>
      <c r="D7" s="102" t="s">
        <v>236</v>
      </c>
      <c r="E7" s="103" t="s">
        <v>268</v>
      </c>
      <c r="F7" s="96" t="s">
        <v>262</v>
      </c>
      <c r="G7" s="97"/>
      <c r="H7" s="97"/>
      <c r="I7" s="97"/>
      <c r="J7" s="97"/>
      <c r="K7" s="98"/>
    </row>
    <row r="8" spans="1:12" ht="26.4" x14ac:dyDescent="0.3">
      <c r="A8" s="104" t="s">
        <v>211</v>
      </c>
      <c r="B8" s="105" t="s">
        <v>276</v>
      </c>
      <c r="C8" s="106">
        <v>0</v>
      </c>
      <c r="D8" s="107">
        <f>'2. POUŽITÍ DOTACE - aktivita1'!D8+'2. POUŽITÍ DOTACE - aktivita2'!D8+'2. POUŽITÍ DOTACE - aktivita3'!D8+'2. POUŽITÍ DOTACE - aktivita4'!D8+'2. POUŽITÍ DOTACE - aktivita5'!D8+'2. POUŽITÍ DOTACE - aktivita6'!D8+'2. POUŽITÍ DOTACE - aktivita7'!D8+'2. POUŽITÍ DOTACE - aktivita8'!D8+'2. POUŽITÍ DOTACE - aktivita9'!D8+'2. POUŽITÍ DOTACE - aktivita10'!D8+'2. POUŽITÍ DOTACE - aktivita11'!D8+'2. POUŽITÍ DOTACE - aktivita12'!D8</f>
        <v>0</v>
      </c>
      <c r="E8" s="108">
        <f>C8-D8</f>
        <v>0</v>
      </c>
      <c r="F8" s="109"/>
    </row>
    <row r="9" spans="1:12" ht="39.6" x14ac:dyDescent="0.3">
      <c r="A9" s="104" t="s">
        <v>212</v>
      </c>
      <c r="B9" s="105" t="s">
        <v>277</v>
      </c>
      <c r="C9" s="106">
        <v>480000</v>
      </c>
      <c r="D9" s="107">
        <f>'2. POUŽITÍ DOTACE - aktivita1'!D9+'2. POUŽITÍ DOTACE - aktivita2'!D9+'2. POUŽITÍ DOTACE - aktivita3'!D9+'2. POUŽITÍ DOTACE - aktivita4'!D9+'2. POUŽITÍ DOTACE - aktivita5'!D9+'2. POUŽITÍ DOTACE - aktivita6'!D9+'2. POUŽITÍ DOTACE - aktivita7'!D9+'2. POUŽITÍ DOTACE - aktivita8'!D9+'2. POUŽITÍ DOTACE - aktivita9'!D9+'2. POUŽITÍ DOTACE - aktivita10'!D9+'2. POUŽITÍ DOTACE - aktivita11'!D9+'2. POUŽITÍ DOTACE - aktivita12'!D9</f>
        <v>0</v>
      </c>
      <c r="E9" s="108">
        <f t="shared" ref="E9:E25" si="0">C9-D9</f>
        <v>480000</v>
      </c>
      <c r="F9" s="109"/>
    </row>
    <row r="10" spans="1:12" ht="52.8" x14ac:dyDescent="0.3">
      <c r="A10" s="104" t="s">
        <v>213</v>
      </c>
      <c r="B10" s="110" t="s">
        <v>233</v>
      </c>
      <c r="C10" s="106">
        <v>2390000</v>
      </c>
      <c r="D10" s="107">
        <f>'2. POUŽITÍ DOTACE - aktivita1'!D10+'2. POUŽITÍ DOTACE - aktivita2'!D10+'2. POUŽITÍ DOTACE - aktivita3'!D10+'2. POUŽITÍ DOTACE - aktivita4'!D10+'2. POUŽITÍ DOTACE - aktivita5'!D10+'2. POUŽITÍ DOTACE - aktivita6'!D10+'2. POUŽITÍ DOTACE - aktivita7'!D10+'2. POUŽITÍ DOTACE - aktivita8'!D10+'2. POUŽITÍ DOTACE - aktivita9'!D10+'2. POUŽITÍ DOTACE - aktivita10'!D10+'2. POUŽITÍ DOTACE - aktivita11'!D10+'2. POUŽITÍ DOTACE - aktivita12'!D10</f>
        <v>0</v>
      </c>
      <c r="E10" s="108">
        <f t="shared" si="0"/>
        <v>2390000</v>
      </c>
      <c r="F10" s="109"/>
    </row>
    <row r="11" spans="1:12" ht="70.2" customHeight="1" x14ac:dyDescent="0.3">
      <c r="A11" s="104" t="s">
        <v>214</v>
      </c>
      <c r="B11" s="110" t="s">
        <v>278</v>
      </c>
      <c r="C11" s="106">
        <v>27340000</v>
      </c>
      <c r="D11" s="107">
        <f>'2. POUŽITÍ DOTACE - aktivita1'!D11+'2. POUŽITÍ DOTACE - aktivita2'!D11+'2. POUŽITÍ DOTACE - aktivita3'!D11+'2. POUŽITÍ DOTACE - aktivita4'!D11+'2. POUŽITÍ DOTACE - aktivita5'!D11+'2. POUŽITÍ DOTACE - aktivita6'!D11+'2. POUŽITÍ DOTACE - aktivita7'!D11+'2. POUŽITÍ DOTACE - aktivita8'!D11+'2. POUŽITÍ DOTACE - aktivita9'!D11+'2. POUŽITÍ DOTACE - aktivita10'!D11+'2. POUŽITÍ DOTACE - aktivita11'!D11+'2. POUŽITÍ DOTACE - aktivita12'!D11</f>
        <v>0</v>
      </c>
      <c r="E11" s="108">
        <f t="shared" si="0"/>
        <v>27340000</v>
      </c>
      <c r="K11" s="111"/>
      <c r="L11" s="111"/>
    </row>
    <row r="12" spans="1:12" ht="31.2" customHeight="1" x14ac:dyDescent="0.3">
      <c r="A12" s="104" t="s">
        <v>215</v>
      </c>
      <c r="B12" s="110" t="s">
        <v>234</v>
      </c>
      <c r="C12" s="106">
        <v>4750000</v>
      </c>
      <c r="D12" s="107">
        <f>'2. POUŽITÍ DOTACE - aktivita1'!D12+'2. POUŽITÍ DOTACE - aktivita2'!D12+'2. POUŽITÍ DOTACE - aktivita3'!D12+'2. POUŽITÍ DOTACE - aktivita4'!D12+'2. POUŽITÍ DOTACE - aktivita5'!D12+'2. POUŽITÍ DOTACE - aktivita6'!D12+'2. POUŽITÍ DOTACE - aktivita7'!D12+'2. POUŽITÍ DOTACE - aktivita8'!D12+'2. POUŽITÍ DOTACE - aktivita9'!D12+'2. POUŽITÍ DOTACE - aktivita10'!D12+'2. POUŽITÍ DOTACE - aktivita11'!D12+'2. POUŽITÍ DOTACE - aktivita12'!D12</f>
        <v>0</v>
      </c>
      <c r="E12" s="108">
        <f t="shared" si="0"/>
        <v>4750000</v>
      </c>
    </row>
    <row r="13" spans="1:12" ht="26.4" x14ac:dyDescent="0.3">
      <c r="A13" s="104" t="s">
        <v>216</v>
      </c>
      <c r="B13" s="105" t="s">
        <v>275</v>
      </c>
      <c r="C13" s="106">
        <v>46000000</v>
      </c>
      <c r="D13" s="107">
        <f>'2. POUŽITÍ DOTACE - aktivita1'!D13+'2. POUŽITÍ DOTACE - aktivita2'!D13+'2. POUŽITÍ DOTACE - aktivita3'!D13+'2. POUŽITÍ DOTACE - aktivita4'!D13+'2. POUŽITÍ DOTACE - aktivita5'!D13+'2. POUŽITÍ DOTACE - aktivita6'!D13+'2. POUŽITÍ DOTACE - aktivita7'!D13+'2. POUŽITÍ DOTACE - aktivita8'!D13+'2. POUŽITÍ DOTACE - aktivita9'!D13+'2. POUŽITÍ DOTACE - aktivita10'!D13+'2. POUŽITÍ DOTACE - aktivita11'!D13+'2. POUŽITÍ DOTACE - aktivita12'!D13</f>
        <v>0</v>
      </c>
      <c r="E13" s="108">
        <f t="shared" si="0"/>
        <v>46000000</v>
      </c>
    </row>
    <row r="14" spans="1:12" x14ac:dyDescent="0.3">
      <c r="A14" s="104" t="s">
        <v>217</v>
      </c>
      <c r="B14" s="105" t="s">
        <v>218</v>
      </c>
      <c r="C14" s="106">
        <v>1680000</v>
      </c>
      <c r="D14" s="107">
        <f>'2. POUŽITÍ DOTACE - aktivita1'!D14+'2. POUŽITÍ DOTACE - aktivita2'!D14+'2. POUŽITÍ DOTACE - aktivita3'!D14+'2. POUŽITÍ DOTACE - aktivita4'!D14+'2. POUŽITÍ DOTACE - aktivita5'!D14+'2. POUŽITÍ DOTACE - aktivita6'!D14+'2. POUŽITÍ DOTACE - aktivita7'!D14+'2. POUŽITÍ DOTACE - aktivita8'!D14+'2. POUŽITÍ DOTACE - aktivita9'!D14+'2. POUŽITÍ DOTACE - aktivita10'!D14+'2. POUŽITÍ DOTACE - aktivita11'!D14+'2. POUŽITÍ DOTACE - aktivita12'!D14</f>
        <v>0</v>
      </c>
      <c r="E14" s="108">
        <f t="shared" si="0"/>
        <v>1680000</v>
      </c>
    </row>
    <row r="15" spans="1:12" x14ac:dyDescent="0.3">
      <c r="A15" s="104" t="s">
        <v>219</v>
      </c>
      <c r="B15" s="110" t="s">
        <v>259</v>
      </c>
      <c r="C15" s="106">
        <v>4670000</v>
      </c>
      <c r="D15" s="107">
        <f>'2. POUŽITÍ DOTACE - aktivita1'!D15+'2. POUŽITÍ DOTACE - aktivita2'!D15+'2. POUŽITÍ DOTACE - aktivita3'!D15+'2. POUŽITÍ DOTACE - aktivita4'!D15+'2. POUŽITÍ DOTACE - aktivita5'!D15+'2. POUŽITÍ DOTACE - aktivita6'!D15+'2. POUŽITÍ DOTACE - aktivita7'!D15+'2. POUŽITÍ DOTACE - aktivita8'!D15+'2. POUŽITÍ DOTACE - aktivita9'!D15+'2. POUŽITÍ DOTACE - aktivita10'!D15+'2. POUŽITÍ DOTACE - aktivita11'!D15+'2. POUŽITÍ DOTACE - aktivita12'!D15</f>
        <v>0</v>
      </c>
      <c r="E15" s="108">
        <f t="shared" si="0"/>
        <v>4670000</v>
      </c>
    </row>
    <row r="16" spans="1:12" ht="26.4" x14ac:dyDescent="0.3">
      <c r="A16" s="104" t="s">
        <v>220</v>
      </c>
      <c r="B16" s="105" t="s">
        <v>273</v>
      </c>
      <c r="C16" s="106">
        <v>0</v>
      </c>
      <c r="D16" s="107">
        <f>'2. POUŽITÍ DOTACE - aktivita1'!D16+'2. POUŽITÍ DOTACE - aktivita2'!D16+'2. POUŽITÍ DOTACE - aktivita3'!D16+'2. POUŽITÍ DOTACE - aktivita4'!D16+'2. POUŽITÍ DOTACE - aktivita5'!D16+'2. POUŽITÍ DOTACE - aktivita6'!D16+'2. POUŽITÍ DOTACE - aktivita7'!D16+'2. POUŽITÍ DOTACE - aktivita8'!D16+'2. POUŽITÍ DOTACE - aktivita9'!D16+'2. POUŽITÍ DOTACE - aktivita10'!D16+'2. POUŽITÍ DOTACE - aktivita11'!D16+'2. POUŽITÍ DOTACE - aktivita12'!D16</f>
        <v>0</v>
      </c>
      <c r="E16" s="108">
        <f t="shared" si="0"/>
        <v>0</v>
      </c>
    </row>
    <row r="17" spans="1:11" ht="25.8" customHeight="1" x14ac:dyDescent="0.3">
      <c r="A17" s="104" t="s">
        <v>221</v>
      </c>
      <c r="B17" s="105" t="s">
        <v>274</v>
      </c>
      <c r="C17" s="106">
        <v>450000</v>
      </c>
      <c r="D17" s="107">
        <f>'2. POUŽITÍ DOTACE - aktivita1'!D17+'2. POUŽITÍ DOTACE - aktivita2'!D17+'2. POUŽITÍ DOTACE - aktivita3'!D17+'2. POUŽITÍ DOTACE - aktivita4'!D17+'2. POUŽITÍ DOTACE - aktivita5'!D17+'2. POUŽITÍ DOTACE - aktivita6'!D17+'2. POUŽITÍ DOTACE - aktivita7'!D17+'2. POUŽITÍ DOTACE - aktivita8'!D17+'2. POUŽITÍ DOTACE - aktivita9'!D17+'2. POUŽITÍ DOTACE - aktivita10'!D17+'2. POUŽITÍ DOTACE - aktivita11'!D17+'2. POUŽITÍ DOTACE - aktivita12'!D17</f>
        <v>0</v>
      </c>
      <c r="E17" s="108">
        <f t="shared" si="0"/>
        <v>450000</v>
      </c>
      <c r="F17" s="112" t="s">
        <v>238</v>
      </c>
      <c r="G17" s="113" t="str">
        <f>IF(D17&gt;(D26*0.1),"LIMIT PŘEKRAČUJETE!!!!","")</f>
        <v/>
      </c>
    </row>
    <row r="18" spans="1:11" ht="66" x14ac:dyDescent="0.3">
      <c r="A18" s="104" t="s">
        <v>222</v>
      </c>
      <c r="B18" s="110" t="s">
        <v>243</v>
      </c>
      <c r="C18" s="106">
        <v>16210000</v>
      </c>
      <c r="D18" s="107">
        <f>'2. POUŽITÍ DOTACE - aktivita1'!D18+'2. POUŽITÍ DOTACE - aktivita2'!D18+'2. POUŽITÍ DOTACE - aktivita3'!D18+'2. POUŽITÍ DOTACE - aktivita4'!D18+'2. POUŽITÍ DOTACE - aktivita5'!D18+'2. POUŽITÍ DOTACE - aktivita6'!D18+'2. POUŽITÍ DOTACE - aktivita7'!D18+'2. POUŽITÍ DOTACE - aktivita8'!D18+'2. POUŽITÍ DOTACE - aktivita9'!D18+'2. POUŽITÍ DOTACE - aktivita10'!D18+'2. POUŽITÍ DOTACE - aktivita11'!D18+'2. POUŽITÍ DOTACE - aktivita12'!D18</f>
        <v>0</v>
      </c>
      <c r="E18" s="108">
        <f t="shared" si="0"/>
        <v>16210000</v>
      </c>
      <c r="F18" s="91"/>
    </row>
    <row r="19" spans="1:11" ht="39.6" x14ac:dyDescent="0.3">
      <c r="A19" s="104" t="s">
        <v>223</v>
      </c>
      <c r="B19" s="110" t="s">
        <v>279</v>
      </c>
      <c r="C19" s="106">
        <v>240000</v>
      </c>
      <c r="D19" s="107">
        <f>'2. POUŽITÍ DOTACE - aktivita1'!D19+'2. POUŽITÍ DOTACE - aktivita2'!D19+'2. POUŽITÍ DOTACE - aktivita3'!D19+'2. POUŽITÍ DOTACE - aktivita4'!D19+'2. POUŽITÍ DOTACE - aktivita5'!D19+'2. POUŽITÍ DOTACE - aktivita6'!D19+'2. POUŽITÍ DOTACE - aktivita7'!D19+'2. POUŽITÍ DOTACE - aktivita8'!D19+'2. POUŽITÍ DOTACE - aktivita9'!D19+'2. POUŽITÍ DOTACE - aktivita10'!D19+'2. POUŽITÍ DOTACE - aktivita11'!D19+'2. POUŽITÍ DOTACE - aktivita12'!D19</f>
        <v>0</v>
      </c>
      <c r="E19" s="108">
        <f t="shared" si="0"/>
        <v>240000</v>
      </c>
      <c r="F19" s="112" t="s">
        <v>239</v>
      </c>
      <c r="G19" s="113" t="str">
        <f>IF(D19&gt;(D26*0.15),"LIMIT PŘEKRAČUJETE!!!!","")</f>
        <v/>
      </c>
    </row>
    <row r="20" spans="1:11" ht="26.4" x14ac:dyDescent="0.3">
      <c r="A20" s="104" t="s">
        <v>224</v>
      </c>
      <c r="B20" s="110" t="s">
        <v>269</v>
      </c>
      <c r="C20" s="106">
        <v>3640000</v>
      </c>
      <c r="D20" s="107">
        <f>'2. POUŽITÍ DOTACE - aktivita1'!D20+'2. POUŽITÍ DOTACE - aktivita2'!D20+'2. POUŽITÍ DOTACE - aktivita3'!D20+'2. POUŽITÍ DOTACE - aktivita4'!D20+'2. POUŽITÍ DOTACE - aktivita5'!D20+'2. POUŽITÍ DOTACE - aktivita6'!D20+'2. POUŽITÍ DOTACE - aktivita7'!D20+'2. POUŽITÍ DOTACE - aktivita8'!D20+'2. POUŽITÍ DOTACE - aktivita9'!D20+'2. POUŽITÍ DOTACE - aktivita10'!D20+'2. POUŽITÍ DOTACE - aktivita11'!D20+'2. POUŽITÍ DOTACE - aktivita12'!D20</f>
        <v>0</v>
      </c>
      <c r="E20" s="108">
        <f t="shared" si="0"/>
        <v>3640000</v>
      </c>
      <c r="F20" s="112"/>
    </row>
    <row r="21" spans="1:11" ht="26.4" x14ac:dyDescent="0.3">
      <c r="A21" s="104" t="s">
        <v>225</v>
      </c>
      <c r="B21" s="110" t="s">
        <v>270</v>
      </c>
      <c r="C21" s="106">
        <v>250000</v>
      </c>
      <c r="D21" s="107">
        <f>'2. POUŽITÍ DOTACE - aktivita1'!D21+'2. POUŽITÍ DOTACE - aktivita2'!D21+'2. POUŽITÍ DOTACE - aktivita3'!D21+'2. POUŽITÍ DOTACE - aktivita4'!D21+'2. POUŽITÍ DOTACE - aktivita5'!D21+'2. POUŽITÍ DOTACE - aktivita6'!D21+'2. POUŽITÍ DOTACE - aktivita7'!D21+'2. POUŽITÍ DOTACE - aktivita8'!D21+'2. POUŽITÍ DOTACE - aktivita9'!D21+'2. POUŽITÍ DOTACE - aktivita10'!D21+'2. POUŽITÍ DOTACE - aktivita11'!D21+'2. POUŽITÍ DOTACE - aktivita12'!D21</f>
        <v>0</v>
      </c>
      <c r="E21" s="108">
        <f t="shared" si="0"/>
        <v>250000</v>
      </c>
      <c r="F21" s="112"/>
    </row>
    <row r="22" spans="1:11" ht="38.4" customHeight="1" x14ac:dyDescent="0.3">
      <c r="A22" s="104" t="s">
        <v>226</v>
      </c>
      <c r="B22" s="110" t="s">
        <v>241</v>
      </c>
      <c r="C22" s="106">
        <v>17500000</v>
      </c>
      <c r="D22" s="107">
        <f>'2. POUŽITÍ DOTACE - aktivita1'!D22+'2. POUŽITÍ DOTACE - aktivita2'!D22+'2. POUŽITÍ DOTACE - aktivita3'!D22+'2. POUŽITÍ DOTACE - aktivita4'!D22+'2. POUŽITÍ DOTACE - aktivita5'!D22+'2. POUŽITÍ DOTACE - aktivita6'!D22+'2. POUŽITÍ DOTACE - aktivita7'!D22+'2. POUŽITÍ DOTACE - aktivita8'!D22+'2. POUŽITÍ DOTACE - aktivita9'!D22+'2. POUŽITÍ DOTACE - aktivita10'!D22+'2. POUŽITÍ DOTACE - aktivita11'!D22+'2. POUŽITÍ DOTACE - aktivita12'!D22</f>
        <v>0</v>
      </c>
      <c r="E22" s="108">
        <f t="shared" si="0"/>
        <v>17500000</v>
      </c>
      <c r="F22" s="114" t="s">
        <v>240</v>
      </c>
    </row>
    <row r="23" spans="1:11" ht="52.8" x14ac:dyDescent="0.3">
      <c r="A23" s="104" t="s">
        <v>227</v>
      </c>
      <c r="B23" s="110" t="s">
        <v>242</v>
      </c>
      <c r="C23" s="106">
        <v>12880000</v>
      </c>
      <c r="D23" s="107">
        <f>'2. POUŽITÍ DOTACE - aktivita1'!D23+'2. POUŽITÍ DOTACE - aktivita2'!D23+'2. POUŽITÍ DOTACE - aktivita3'!D23+'2. POUŽITÍ DOTACE - aktivita4'!D23+'2. POUŽITÍ DOTACE - aktivita5'!D23+'2. POUŽITÍ DOTACE - aktivita6'!D23+'2. POUŽITÍ DOTACE - aktivita7'!D23+'2. POUŽITÍ DOTACE - aktivita8'!D23+'2. POUŽITÍ DOTACE - aktivita9'!D23+'2. POUŽITÍ DOTACE - aktivita10'!D23+'2. POUŽITÍ DOTACE - aktivita11'!D23+'2. POUŽITÍ DOTACE - aktivita12'!D23</f>
        <v>0</v>
      </c>
      <c r="E23" s="108">
        <f t="shared" si="0"/>
        <v>12880000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04" t="s">
        <v>228</v>
      </c>
      <c r="B24" s="105" t="s">
        <v>230</v>
      </c>
      <c r="C24" s="106">
        <v>1200000</v>
      </c>
      <c r="D24" s="107">
        <f>'2. POUŽITÍ DOTACE - aktivita1'!D24+'2. POUŽITÍ DOTACE - aktivita2'!D24+'2. POUŽITÍ DOTACE - aktivita3'!D24+'2. POUŽITÍ DOTACE - aktivita4'!D24+'2. POUŽITÍ DOTACE - aktivita5'!D24+'2. POUŽITÍ DOTACE - aktivita6'!D24+'2. POUŽITÍ DOTACE - aktivita7'!D24+'2. POUŽITÍ DOTACE - aktivita8'!D24+'2. POUŽITÍ DOTACE - aktivita9'!D24+'2. POUŽITÍ DOTACE - aktivita10'!D24+'2. POUŽITÍ DOTACE - aktivita11'!D24+'2. POUŽITÍ DOTACE - aktivita12'!D24</f>
        <v>0</v>
      </c>
      <c r="E24" s="108">
        <f t="shared" si="0"/>
        <v>1200000</v>
      </c>
    </row>
    <row r="25" spans="1:11" x14ac:dyDescent="0.3">
      <c r="A25" s="104" t="s">
        <v>229</v>
      </c>
      <c r="B25" s="105" t="s">
        <v>231</v>
      </c>
      <c r="C25" s="106">
        <v>4320000</v>
      </c>
      <c r="D25" s="107">
        <f>'2. POUŽITÍ DOTACE - aktivita1'!D25+'2. POUŽITÍ DOTACE - aktivita2'!D25+'2. POUŽITÍ DOTACE - aktivita3'!D25+'2. POUŽITÍ DOTACE - aktivita4'!D25+'2. POUŽITÍ DOTACE - aktivita5'!D25+'2. POUŽITÍ DOTACE - aktivita6'!D25+'2. POUŽITÍ DOTACE - aktivita7'!D25+'2. POUŽITÍ DOTACE - aktivita8'!D25+'2. POUŽITÍ DOTACE - aktivita9'!D25+'2. POUŽITÍ DOTACE - aktivita10'!D25+'2. POUŽITÍ DOTACE - aktivita11'!D25+'2. POUŽITÍ DOTACE - aktivita12'!D25</f>
        <v>0</v>
      </c>
      <c r="E25" s="108">
        <f t="shared" si="0"/>
        <v>4320000</v>
      </c>
      <c r="F25" s="117"/>
    </row>
    <row r="26" spans="1:11" s="123" customFormat="1" ht="23.4" customHeight="1" x14ac:dyDescent="0.3">
      <c r="A26" s="118"/>
      <c r="B26" s="119" t="s">
        <v>237</v>
      </c>
      <c r="C26" s="120">
        <f>SUM(C8:C25)</f>
        <v>144000000</v>
      </c>
      <c r="D26" s="121">
        <f>SUM(D8:D25)</f>
        <v>0</v>
      </c>
      <c r="E26" s="121">
        <f>SUM(E8:E25)</f>
        <v>144000000</v>
      </c>
      <c r="F26" s="122"/>
    </row>
    <row r="27" spans="1:11" s="123" customFormat="1" ht="26.4" x14ac:dyDescent="0.3">
      <c r="A27" s="124" t="s">
        <v>258</v>
      </c>
      <c r="B27" s="124"/>
      <c r="C27" s="125" t="s">
        <v>244</v>
      </c>
      <c r="D27" s="125" t="s">
        <v>260</v>
      </c>
      <c r="E27" s="125" t="s">
        <v>261</v>
      </c>
      <c r="F27" s="122"/>
    </row>
    <row r="28" spans="1:11" x14ac:dyDescent="0.3">
      <c r="A28" s="126">
        <v>1</v>
      </c>
      <c r="B28" s="127" t="s">
        <v>245</v>
      </c>
      <c r="C28" s="128">
        <f>'2. POUŽITÍ DOTACE - aktivita1'!C26</f>
        <v>14660000</v>
      </c>
      <c r="D28" s="129">
        <f>'2. POUŽITÍ DOTACE - aktivita1'!D27</f>
        <v>0</v>
      </c>
      <c r="E28" s="130">
        <f>C28-D28</f>
        <v>14660000</v>
      </c>
      <c r="F28" s="122"/>
    </row>
    <row r="29" spans="1:11" x14ac:dyDescent="0.3">
      <c r="A29" s="126">
        <v>2</v>
      </c>
      <c r="B29" s="131" t="s">
        <v>246</v>
      </c>
      <c r="C29" s="128">
        <v>19340000</v>
      </c>
      <c r="D29" s="129">
        <f>'2. POUŽITÍ DOTACE - aktivita2'!D26</f>
        <v>0</v>
      </c>
      <c r="E29" s="132">
        <f t="shared" ref="E29:E39" si="1">C29-D29</f>
        <v>19340000</v>
      </c>
      <c r="F29" s="133" t="s">
        <v>283</v>
      </c>
      <c r="G29" s="134"/>
      <c r="K29" s="135" t="str">
        <f>IF(E29&gt;0,"AKTIVITA NEDOČERPÁNA - NENÍ MOŽNÉ PŘEVÁDĚT!!!",IF(E29&lt;0,"AKTIVITA PŘEČERPÁNA - PROSÍM ZKONTROLUJTE ČERPÁNÍ AKTIVIT",IF(E29=0,"OK","")))</f>
        <v>AKTIVITA NEDOČERPÁNA - NENÍ MOŽNÉ PŘEVÁDĚT!!!</v>
      </c>
    </row>
    <row r="30" spans="1:11" x14ac:dyDescent="0.3">
      <c r="A30" s="126">
        <v>3</v>
      </c>
      <c r="B30" s="131" t="s">
        <v>247</v>
      </c>
      <c r="C30" s="128">
        <v>9000000</v>
      </c>
      <c r="D30" s="129">
        <f>'2. POUŽITÍ DOTACE - aktivita3'!D26</f>
        <v>0</v>
      </c>
      <c r="E30" s="132">
        <f t="shared" si="1"/>
        <v>9000000</v>
      </c>
      <c r="F30" s="133" t="s">
        <v>283</v>
      </c>
      <c r="G30" s="134"/>
      <c r="K30" s="135" t="str">
        <f>IF(E30&gt;0,"AKTIVITA NEDOČERPÁNA - NENÍ MOŽNÉ PŘEVÁDĚT!!!",IF(E30&lt;0,"AKTIVITA PŘEČERPÁNA - PROSÍM ZKONTROLUJTE ČERPÁNÍ AKTIVIT",IF(E30=0,"OK","")))</f>
        <v>AKTIVITA NEDOČERPÁNA - NENÍ MOŽNÉ PŘEVÁDĚT!!!</v>
      </c>
    </row>
    <row r="31" spans="1:11" x14ac:dyDescent="0.3">
      <c r="A31" s="126">
        <v>4</v>
      </c>
      <c r="B31" s="131" t="s">
        <v>248</v>
      </c>
      <c r="C31" s="128">
        <v>3000000</v>
      </c>
      <c r="D31" s="129">
        <f>'2. POUŽITÍ DOTACE - aktivita4'!D26</f>
        <v>0</v>
      </c>
      <c r="E31" s="132">
        <f t="shared" si="1"/>
        <v>3000000</v>
      </c>
      <c r="F31" s="133" t="s">
        <v>283</v>
      </c>
      <c r="G31" s="134"/>
      <c r="K31" s="135" t="str">
        <f>IF(E31&gt;0,"AKTIVITA NEDOČERPÁNA - NENÍ MOŽNÉ PŘEVÁDĚT!!!",IF(E31&lt;0,"AKTIVITA PŘEČERPÁNA - PROSÍM ZKONTROLUJTE ČERPÁNÍ AKTIVIT",IF(E31=0,"OK","")))</f>
        <v>AKTIVITA NEDOČERPÁNA - NENÍ MOŽNÉ PŘEVÁDĚT!!!</v>
      </c>
    </row>
    <row r="32" spans="1:11" x14ac:dyDescent="0.3">
      <c r="A32" s="126">
        <v>5</v>
      </c>
      <c r="B32" s="127" t="s">
        <v>249</v>
      </c>
      <c r="C32" s="128">
        <v>800000</v>
      </c>
      <c r="D32" s="129">
        <f>'2. POUŽITÍ DOTACE - aktivita5'!D26</f>
        <v>0</v>
      </c>
      <c r="E32" s="130">
        <f t="shared" si="1"/>
        <v>800000</v>
      </c>
      <c r="K32" s="136"/>
    </row>
    <row r="33" spans="1:11" x14ac:dyDescent="0.3">
      <c r="A33" s="126">
        <v>6</v>
      </c>
      <c r="B33" s="131" t="s">
        <v>250</v>
      </c>
      <c r="C33" s="128">
        <v>2000000</v>
      </c>
      <c r="D33" s="129">
        <f>'2. POUŽITÍ DOTACE - aktivita6'!D26</f>
        <v>0</v>
      </c>
      <c r="E33" s="132">
        <f t="shared" si="1"/>
        <v>2000000</v>
      </c>
      <c r="F33" s="133" t="s">
        <v>283</v>
      </c>
      <c r="G33" s="134"/>
      <c r="K33" s="135" t="str">
        <f>IF(E33&gt;0,"AKTIVITA NEDOČERPÁNA - NENÍ MOŽNÉ PŘEVÁDĚT!!!",IF(E33&lt;0,"AKTIVITA PŘEČERPÁNA - PROSÍM ZKONTROLUJTE ČERPÁNÍ AKTIVIT",IF(E33=0,"OK","")))</f>
        <v>AKTIVITA NEDOČERPÁNA - NENÍ MOŽNÉ PŘEVÁDĚT!!!</v>
      </c>
    </row>
    <row r="34" spans="1:11" x14ac:dyDescent="0.3">
      <c r="A34" s="126">
        <v>7</v>
      </c>
      <c r="B34" s="127" t="s">
        <v>251</v>
      </c>
      <c r="C34" s="128">
        <v>600000</v>
      </c>
      <c r="D34" s="129">
        <f>'2. POUŽITÍ DOTACE - aktivita7'!D26</f>
        <v>0</v>
      </c>
      <c r="E34" s="130">
        <f t="shared" si="1"/>
        <v>600000</v>
      </c>
      <c r="K34" s="135"/>
    </row>
    <row r="35" spans="1:11" x14ac:dyDescent="0.3">
      <c r="A35" s="126">
        <v>8</v>
      </c>
      <c r="B35" s="127" t="s">
        <v>252</v>
      </c>
      <c r="C35" s="128">
        <v>600000</v>
      </c>
      <c r="D35" s="129">
        <f>'2. POUŽITÍ DOTACE - aktivita8'!D26</f>
        <v>0</v>
      </c>
      <c r="E35" s="130">
        <f t="shared" si="1"/>
        <v>600000</v>
      </c>
      <c r="K35" s="136"/>
    </row>
    <row r="36" spans="1:11" x14ac:dyDescent="0.3">
      <c r="A36" s="126">
        <v>9</v>
      </c>
      <c r="B36" s="131" t="s">
        <v>253</v>
      </c>
      <c r="C36" s="128">
        <v>64000000</v>
      </c>
      <c r="D36" s="129">
        <f>'2. POUŽITÍ DOTACE - aktivita9'!D26</f>
        <v>0</v>
      </c>
      <c r="E36" s="132">
        <f t="shared" si="1"/>
        <v>64000000</v>
      </c>
      <c r="F36" s="133" t="s">
        <v>283</v>
      </c>
      <c r="G36" s="134"/>
      <c r="K36" s="135" t="str">
        <f t="shared" ref="K36:K39" si="2">IF(E36&gt;0,"AKTIVITA NEDOČERPÁNA - NENÍ MOŽNÉ PŘEVÁDĚT!!!",IF(E36&lt;0,"AKTIVITA PŘEČERPÁNA - PROSÍM ZKONTROLUJTE ČERPÁNÍ AKTIVIT",IF(E36=0,"OK","")))</f>
        <v>AKTIVITA NEDOČERPÁNA - NENÍ MOŽNÉ PŘEVÁDĚT!!!</v>
      </c>
    </row>
    <row r="37" spans="1:11" x14ac:dyDescent="0.3">
      <c r="A37" s="126">
        <v>10</v>
      </c>
      <c r="B37" s="131" t="s">
        <v>254</v>
      </c>
      <c r="C37" s="128">
        <v>16500000</v>
      </c>
      <c r="D37" s="129">
        <f>'2. POUŽITÍ DOTACE - aktivita10'!D26</f>
        <v>0</v>
      </c>
      <c r="E37" s="132">
        <f t="shared" si="1"/>
        <v>16500000</v>
      </c>
      <c r="F37" s="133" t="s">
        <v>283</v>
      </c>
      <c r="G37" s="134"/>
      <c r="K37" s="135" t="str">
        <f t="shared" si="2"/>
        <v>AKTIVITA NEDOČERPÁNA - NENÍ MOŽNÉ PŘEVÁDĚT!!!</v>
      </c>
    </row>
    <row r="38" spans="1:11" x14ac:dyDescent="0.3">
      <c r="A38" s="126">
        <v>11</v>
      </c>
      <c r="B38" s="131" t="s">
        <v>255</v>
      </c>
      <c r="C38" s="128">
        <v>3500000</v>
      </c>
      <c r="D38" s="129">
        <f>'2. POUŽITÍ DOTACE - aktivita11'!D26</f>
        <v>0</v>
      </c>
      <c r="E38" s="132">
        <f t="shared" si="1"/>
        <v>3500000</v>
      </c>
      <c r="F38" s="133" t="s">
        <v>283</v>
      </c>
      <c r="G38" s="134"/>
      <c r="K38" s="135" t="str">
        <f t="shared" si="2"/>
        <v>AKTIVITA NEDOČERPÁNA - NENÍ MOŽNÉ PŘEVÁDĚT!!!</v>
      </c>
    </row>
    <row r="39" spans="1:11" x14ac:dyDescent="0.3">
      <c r="A39" s="126">
        <v>12</v>
      </c>
      <c r="B39" s="131" t="s">
        <v>256</v>
      </c>
      <c r="C39" s="128">
        <v>10000000</v>
      </c>
      <c r="D39" s="129">
        <f>'2. POUŽITÍ DOTACE - aktivita12'!D26</f>
        <v>0</v>
      </c>
      <c r="E39" s="132">
        <f t="shared" si="1"/>
        <v>10000000</v>
      </c>
      <c r="F39" s="133" t="s">
        <v>283</v>
      </c>
      <c r="G39" s="134"/>
      <c r="K39" s="135" t="str">
        <f t="shared" si="2"/>
        <v>AKTIVITA NEDOČERPÁNA - NENÍ MOŽNÉ PŘEVÁDĚT!!!</v>
      </c>
    </row>
    <row r="40" spans="1:11" s="123" customFormat="1" x14ac:dyDescent="0.3">
      <c r="A40" s="137"/>
      <c r="B40" s="138" t="s">
        <v>257</v>
      </c>
      <c r="C40" s="139">
        <f>SUM(C28:C39)</f>
        <v>144000000</v>
      </c>
      <c r="D40" s="140">
        <f>SUM(D28:D39)</f>
        <v>0</v>
      </c>
      <c r="E40" s="140">
        <f>SUM(E28:E39)</f>
        <v>144000000</v>
      </c>
      <c r="F40" s="37"/>
    </row>
    <row r="41" spans="1:11" ht="14.4" customHeight="1" x14ac:dyDescent="0.3">
      <c r="A41" s="141" t="s">
        <v>64</v>
      </c>
      <c r="B41" s="142"/>
      <c r="C41" s="143">
        <f>C26</f>
        <v>144000000</v>
      </c>
      <c r="D41" s="144">
        <f>D26</f>
        <v>0</v>
      </c>
      <c r="E41" s="145">
        <f>'1. SOUHRNNÉ INFORMACE'!B12</f>
        <v>0</v>
      </c>
      <c r="F41" s="146" t="str">
        <f>IF(E42&lt;0,"POZOR!!! Vykázaná/vyúčtovaná částka je vyšší než přidělená dotace při zohlednění případné vratky v průběhu roku. Proím zkontrolujte své výdaje a jednotlivé částky!!!!","")</f>
        <v/>
      </c>
      <c r="G41" s="147" t="str">
        <f>IF(E42&gt;0,"VE VRATCE JE JIŽ PROMÍTNUTO, ŽE JSTE JIŽ PŘÍPADNĚ VRACELI URČITOU ČÁST!!!! - BUŇKA B12 list SOUHRNNÉ INFORMACE","")</f>
        <v/>
      </c>
    </row>
    <row r="42" spans="1:11" ht="37.950000000000003" customHeight="1" thickBot="1" x14ac:dyDescent="0.35">
      <c r="A42" s="148" t="str">
        <f>IF(E42&gt;0,"Vratka nevyčerpané dotace (částku odešlete do 15.2.2022 na účet č. 6015-4929001/0710 a zároveň prosím zašlete avízo o vratce - Příloha AVÍZO VRATKA na email vratka-dotace@agenturasport.cz)","")</f>
        <v/>
      </c>
      <c r="B42" s="149"/>
      <c r="C42" s="149"/>
      <c r="D42" s="149"/>
      <c r="E42" s="150">
        <f>C6-D41</f>
        <v>0</v>
      </c>
      <c r="F42" s="146"/>
      <c r="G42" s="147"/>
    </row>
    <row r="43" spans="1:11" x14ac:dyDescent="0.3">
      <c r="B43" s="151"/>
      <c r="C43" s="152"/>
      <c r="D43" s="152"/>
      <c r="E43" s="153">
        <f>E42+E41+D40</f>
        <v>0</v>
      </c>
      <c r="F43" s="91" t="str">
        <f>IF(E43=C40,"kontrola Ok","Chyba - součet se nerovná")</f>
        <v>Chyba - součet se nerovná</v>
      </c>
      <c r="G43" s="147"/>
    </row>
    <row r="44" spans="1:11" s="39" customFormat="1" x14ac:dyDescent="0.3">
      <c r="A44" s="39" t="s">
        <v>74</v>
      </c>
      <c r="B44" s="151"/>
      <c r="C44" s="151"/>
      <c r="D44" s="151"/>
      <c r="E44" s="154"/>
    </row>
    <row r="45" spans="1:11" ht="108" customHeight="1" x14ac:dyDescent="0.3">
      <c r="A45" s="20"/>
      <c r="B45" s="20"/>
      <c r="C45" s="20"/>
      <c r="D45" s="20"/>
      <c r="E45" s="20"/>
      <c r="F45" s="155"/>
    </row>
    <row r="46" spans="1:11" ht="14.4" customHeight="1" x14ac:dyDescent="0.3">
      <c r="A46" s="156" t="s">
        <v>65</v>
      </c>
      <c r="B46" s="156"/>
      <c r="C46" s="156"/>
      <c r="D46" s="156"/>
      <c r="E46" s="156"/>
    </row>
    <row r="47" spans="1:11" x14ac:dyDescent="0.3">
      <c r="A47" s="156"/>
      <c r="B47" s="156"/>
      <c r="C47" s="156"/>
      <c r="D47" s="156"/>
      <c r="E47" s="156"/>
    </row>
    <row r="48" spans="1:11" x14ac:dyDescent="0.3">
      <c r="B48" s="157"/>
      <c r="C48" s="158"/>
      <c r="D48" s="159"/>
      <c r="E48" s="160"/>
    </row>
    <row r="49" spans="1:16" ht="20.399999999999999" customHeight="1" x14ac:dyDescent="0.3">
      <c r="A49" s="156" t="s">
        <v>62</v>
      </c>
      <c r="B49" s="156"/>
      <c r="C49" s="156"/>
      <c r="D49" s="156"/>
      <c r="E49" s="156"/>
    </row>
    <row r="50" spans="1:16" ht="25.2" customHeight="1" x14ac:dyDescent="0.3">
      <c r="A50" s="156"/>
      <c r="B50" s="156"/>
      <c r="C50" s="156"/>
      <c r="D50" s="156"/>
      <c r="E50" s="156"/>
    </row>
    <row r="51" spans="1:16" x14ac:dyDescent="0.3">
      <c r="B51" s="152"/>
      <c r="C51" s="152"/>
      <c r="D51" s="152"/>
      <c r="E51" s="160"/>
    </row>
    <row r="52" spans="1:16" ht="27.6" customHeight="1" x14ac:dyDescent="0.3">
      <c r="A52" s="161" t="s">
        <v>63</v>
      </c>
      <c r="B52" s="161"/>
      <c r="C52" s="161"/>
      <c r="D52" s="161"/>
      <c r="E52" s="161"/>
    </row>
    <row r="53" spans="1:16" x14ac:dyDescent="0.3">
      <c r="A53" s="162" t="s">
        <v>29</v>
      </c>
      <c r="B53" s="162"/>
      <c r="C53" s="162"/>
      <c r="D53" s="162"/>
      <c r="E53" s="162"/>
    </row>
    <row r="54" spans="1:16" x14ac:dyDescent="0.3">
      <c r="B54" s="163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x14ac:dyDescent="0.3">
      <c r="B55" s="163"/>
    </row>
    <row r="56" spans="1:16" x14ac:dyDescent="0.3">
      <c r="B56" s="77" t="s">
        <v>30</v>
      </c>
    </row>
    <row r="57" spans="1:16" x14ac:dyDescent="0.3">
      <c r="B57" s="163"/>
    </row>
    <row r="58" spans="1:16" x14ac:dyDescent="0.3">
      <c r="B58" s="163"/>
    </row>
    <row r="59" spans="1:16" x14ac:dyDescent="0.3">
      <c r="B59" s="165" t="s">
        <v>53</v>
      </c>
      <c r="C59" s="165"/>
      <c r="D59" s="65" t="s">
        <v>54</v>
      </c>
    </row>
    <row r="60" spans="1:16" x14ac:dyDescent="0.3">
      <c r="B60" s="18">
        <f>'1. SOUHRNNÉ INFORMACE'!A44</f>
        <v>0</v>
      </c>
      <c r="C60" s="19"/>
      <c r="D60" s="66"/>
    </row>
    <row r="61" spans="1:16" x14ac:dyDescent="0.3">
      <c r="B61" s="18">
        <f>'1. SOUHRNNÉ INFORMACE'!A45</f>
        <v>0</v>
      </c>
      <c r="C61" s="19"/>
      <c r="D61" s="66"/>
    </row>
    <row r="62" spans="1:16" x14ac:dyDescent="0.3">
      <c r="B62" s="18">
        <f>'1. SOUHRNNÉ INFORMACE'!A46</f>
        <v>0</v>
      </c>
      <c r="C62" s="19"/>
      <c r="D62" s="66"/>
    </row>
    <row r="63" spans="1:16" x14ac:dyDescent="0.3">
      <c r="B63" s="18">
        <f>'1. SOUHRNNÉ INFORMACE'!A47</f>
        <v>0</v>
      </c>
      <c r="C63" s="19"/>
      <c r="D63" s="66"/>
    </row>
    <row r="64" spans="1:16" x14ac:dyDescent="0.3">
      <c r="B64" s="166"/>
      <c r="C64" s="62"/>
      <c r="D64" s="63"/>
      <c r="E64" s="160"/>
    </row>
    <row r="65" spans="2:5" x14ac:dyDescent="0.3">
      <c r="B65" s="152"/>
      <c r="C65" s="62"/>
      <c r="D65" s="67"/>
      <c r="E65" s="160"/>
    </row>
    <row r="66" spans="2:5" x14ac:dyDescent="0.3">
      <c r="B66" s="152"/>
      <c r="C66" s="62"/>
      <c r="D66" s="68"/>
      <c r="E66" s="160"/>
    </row>
    <row r="67" spans="2:5" x14ac:dyDescent="0.3">
      <c r="B67" s="152"/>
      <c r="D67" s="69"/>
      <c r="E67" s="160"/>
    </row>
    <row r="68" spans="2:5" x14ac:dyDescent="0.3">
      <c r="B68" s="152"/>
      <c r="C68" s="152"/>
      <c r="D68" s="167" t="s">
        <v>69</v>
      </c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  <row r="94" spans="2:5" x14ac:dyDescent="0.3">
      <c r="B94" s="152"/>
      <c r="C94" s="152"/>
      <c r="D94" s="152"/>
      <c r="E94" s="160"/>
    </row>
    <row r="95" spans="2:5" x14ac:dyDescent="0.3">
      <c r="B95" s="152"/>
      <c r="C95" s="152"/>
      <c r="D95" s="152"/>
      <c r="E95" s="160"/>
    </row>
    <row r="96" spans="2:5" x14ac:dyDescent="0.3">
      <c r="B96" s="152"/>
      <c r="C96" s="152"/>
      <c r="D96" s="152"/>
      <c r="E96" s="160"/>
    </row>
    <row r="97" spans="2:5" x14ac:dyDescent="0.3">
      <c r="B97" s="152"/>
      <c r="C97" s="152"/>
      <c r="D97" s="152"/>
      <c r="E97" s="160"/>
    </row>
    <row r="98" spans="2:5" x14ac:dyDescent="0.3">
      <c r="B98" s="152"/>
      <c r="C98" s="152"/>
      <c r="D98" s="152"/>
      <c r="E98" s="160"/>
    </row>
    <row r="99" spans="2:5" x14ac:dyDescent="0.3">
      <c r="B99" s="152"/>
      <c r="C99" s="152"/>
      <c r="D99" s="152"/>
      <c r="E99" s="160"/>
    </row>
    <row r="100" spans="2:5" x14ac:dyDescent="0.3">
      <c r="B100" s="152"/>
      <c r="C100" s="152"/>
      <c r="D100" s="152"/>
      <c r="E100" s="160"/>
    </row>
    <row r="101" spans="2:5" x14ac:dyDescent="0.3">
      <c r="B101" s="152"/>
      <c r="C101" s="152"/>
      <c r="D101" s="152"/>
      <c r="E101" s="160"/>
    </row>
    <row r="102" spans="2:5" x14ac:dyDescent="0.3">
      <c r="B102" s="152"/>
      <c r="C102" s="152"/>
      <c r="D102" s="152"/>
      <c r="E102" s="160"/>
    </row>
    <row r="103" spans="2:5" x14ac:dyDescent="0.3">
      <c r="B103" s="152"/>
      <c r="C103" s="152"/>
      <c r="D103" s="152"/>
      <c r="E103" s="160"/>
    </row>
    <row r="104" spans="2:5" x14ac:dyDescent="0.3">
      <c r="B104" s="152"/>
      <c r="C104" s="152"/>
      <c r="D104" s="152"/>
      <c r="E104" s="160"/>
    </row>
    <row r="105" spans="2:5" x14ac:dyDescent="0.3">
      <c r="B105" s="152"/>
      <c r="C105" s="152"/>
      <c r="D105" s="152"/>
      <c r="E105" s="160"/>
    </row>
    <row r="106" spans="2:5" x14ac:dyDescent="0.3">
      <c r="B106" s="152"/>
      <c r="C106" s="152"/>
      <c r="D106" s="152"/>
      <c r="E106" s="160"/>
    </row>
    <row r="107" spans="2:5" x14ac:dyDescent="0.3">
      <c r="B107" s="152"/>
      <c r="C107" s="152"/>
      <c r="D107" s="152"/>
      <c r="E107" s="160"/>
    </row>
    <row r="108" spans="2:5" x14ac:dyDescent="0.3">
      <c r="B108" s="152"/>
      <c r="C108" s="152"/>
      <c r="D108" s="152"/>
      <c r="E108" s="160"/>
    </row>
    <row r="109" spans="2:5" x14ac:dyDescent="0.3">
      <c r="B109" s="152"/>
      <c r="C109" s="152"/>
      <c r="D109" s="152"/>
      <c r="E109" s="160"/>
    </row>
    <row r="110" spans="2:5" x14ac:dyDescent="0.3">
      <c r="B110" s="152"/>
      <c r="C110" s="152"/>
      <c r="D110" s="152"/>
      <c r="E110" s="160"/>
    </row>
    <row r="111" spans="2:5" x14ac:dyDescent="0.3">
      <c r="B111" s="152"/>
      <c r="C111" s="152"/>
      <c r="D111" s="152"/>
      <c r="E111" s="160"/>
    </row>
  </sheetData>
  <sheetProtection algorithmName="SHA-512" hashValue="CQ288T9Ug8UFWijSMeipYheAYqeD8bksyo0nKske+5NueLHBHs1iGHWJaoPPzZgyMzGvs8a+tibAv+BYq+8soQ==" saltValue="7dIjvmUZkImspL6EhIZnAA==" spinCount="100000" sheet="1" objects="1" scenarios="1" selectLockedCells="1"/>
  <mergeCells count="27">
    <mergeCell ref="A5:B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D65:D67"/>
    <mergeCell ref="A27:B27"/>
    <mergeCell ref="A46:E47"/>
    <mergeCell ref="A49:E50"/>
    <mergeCell ref="A52:E52"/>
    <mergeCell ref="A53:E53"/>
    <mergeCell ref="B59:C59"/>
    <mergeCell ref="B60:C60"/>
    <mergeCell ref="A41:B41"/>
    <mergeCell ref="A42:D42"/>
    <mergeCell ref="A45:E45"/>
    <mergeCell ref="G41:G43"/>
    <mergeCell ref="F23:K23"/>
    <mergeCell ref="B61:C61"/>
    <mergeCell ref="B62:C62"/>
    <mergeCell ref="B63:C63"/>
    <mergeCell ref="F41:F42"/>
  </mergeCells>
  <conditionalFormatting sqref="F41:F42">
    <cfRule type="containsText" dxfId="386" priority="7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částky!!!!",F41)))</formula>
    </cfRule>
  </conditionalFormatting>
  <conditionalFormatting sqref="A42:D42">
    <cfRule type="containsText" dxfId="385" priority="70" operator="containsText" text="Vratka">
      <formula>NOT(ISERROR(SEARCH("Vratka",A42)))</formula>
    </cfRule>
    <cfRule type="containsText" priority="71" operator="containsText" text="Vratka">
      <formula>NOT(ISERROR(SEARCH("Vratka",A42)))</formula>
    </cfRule>
  </conditionalFormatting>
  <conditionalFormatting sqref="E42">
    <cfRule type="cellIs" dxfId="384" priority="68" operator="lessThan">
      <formula>0</formula>
    </cfRule>
    <cfRule type="cellIs" dxfId="383" priority="69" operator="greaterThan">
      <formula>0</formula>
    </cfRule>
  </conditionalFormatting>
  <conditionalFormatting sqref="A45">
    <cfRule type="cellIs" dxfId="382" priority="63" operator="equal">
      <formula>0</formula>
    </cfRule>
    <cfRule type="cellIs" dxfId="381" priority="64" operator="equal">
      <formula>0</formula>
    </cfRule>
  </conditionalFormatting>
  <conditionalFormatting sqref="B60:B63">
    <cfRule type="cellIs" dxfId="380" priority="62" operator="equal">
      <formula>0</formula>
    </cfRule>
  </conditionalFormatting>
  <conditionalFormatting sqref="E1">
    <cfRule type="cellIs" dxfId="379" priority="44" operator="equal">
      <formula>0</formula>
    </cfRule>
  </conditionalFormatting>
  <conditionalFormatting sqref="E1">
    <cfRule type="containsText" dxfId="378" priority="43" operator="containsText" text="21">
      <formula>NOT(ISERROR(SEARCH("21",E1)))</formula>
    </cfRule>
  </conditionalFormatting>
  <conditionalFormatting sqref="G41:G43">
    <cfRule type="containsText" dxfId="377" priority="41" operator="containsText" text="VRAT">
      <formula>NOT(ISERROR(SEARCH("VRAT",G41)))</formula>
    </cfRule>
    <cfRule type="containsText" dxfId="376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částky!!!!",G41)))</formula>
    </cfRule>
  </conditionalFormatting>
  <conditionalFormatting sqref="G17">
    <cfRule type="containsText" dxfId="375" priority="39" operator="containsText" text="LIMIT">
      <formula>NOT(ISERROR(SEARCH("LIMIT",G17)))</formula>
    </cfRule>
  </conditionalFormatting>
  <conditionalFormatting sqref="G19">
    <cfRule type="containsText" dxfId="374" priority="38" operator="containsText" text="LIMIT">
      <formula>NOT(ISERROR(SEARCH("LIMIT",G19)))</formula>
    </cfRule>
  </conditionalFormatting>
  <conditionalFormatting sqref="K29:K31">
    <cfRule type="containsText" dxfId="373" priority="33" operator="containsText" text="NEDOČERPÁNA">
      <formula>NOT(ISERROR(SEARCH("NEDOČERPÁNA",K29)))</formula>
    </cfRule>
  </conditionalFormatting>
  <conditionalFormatting sqref="K29">
    <cfRule type="containsText" dxfId="372" priority="28" operator="containsText" text="PŘEČERPÁNA">
      <formula>NOT(ISERROR(SEARCH("PŘEČERPÁNA",K29)))</formula>
    </cfRule>
    <cfRule type="containsText" dxfId="371" priority="22" operator="containsText" text="OK">
      <formula>NOT(ISERROR(SEARCH("OK",K29)))</formula>
    </cfRule>
  </conditionalFormatting>
  <conditionalFormatting sqref="K30:K31">
    <cfRule type="containsText" dxfId="370" priority="27" operator="containsText" text="PŘEČERPÁNA">
      <formula>NOT(ISERROR(SEARCH("PŘEČERPÁNA",K30)))</formula>
    </cfRule>
  </conditionalFormatting>
  <conditionalFormatting sqref="K34">
    <cfRule type="containsText" dxfId="369" priority="26" operator="containsText" text="NEDOČERPÁNA">
      <formula>NOT(ISERROR(SEARCH("NEDOČERPÁNA",K34)))</formula>
    </cfRule>
  </conditionalFormatting>
  <conditionalFormatting sqref="K34">
    <cfRule type="containsText" dxfId="368" priority="25" operator="containsText" text="PŘEČERPÁNA">
      <formula>NOT(ISERROR(SEARCH("PŘEČERPÁNA",K34)))</formula>
    </cfRule>
  </conditionalFormatting>
  <conditionalFormatting sqref="K30:K31">
    <cfRule type="containsText" dxfId="367" priority="20" operator="containsText" text="OK">
      <formula>NOT(ISERROR(SEARCH("OK",K30)))</formula>
    </cfRule>
    <cfRule type="containsText" dxfId="366" priority="21" operator="containsText" text="PŘEČERPÁNA">
      <formula>NOT(ISERROR(SEARCH("PŘEČERPÁNA",K30)))</formula>
    </cfRule>
  </conditionalFormatting>
  <conditionalFormatting sqref="K29">
    <cfRule type="containsText" dxfId="365" priority="11" operator="containsText" text="PŘEČERPÁNA">
      <formula>NOT(ISERROR(SEARCH("PŘEČERPÁNA",K29)))</formula>
    </cfRule>
  </conditionalFormatting>
  <conditionalFormatting sqref="K29">
    <cfRule type="containsText" dxfId="364" priority="9" operator="containsText" text="OK">
      <formula>NOT(ISERROR(SEARCH("OK",K29)))</formula>
    </cfRule>
    <cfRule type="containsText" dxfId="363" priority="10" operator="containsText" text="PŘEČERPÁNA">
      <formula>NOT(ISERROR(SEARCH("PŘEČERPÁNA",K29)))</formula>
    </cfRule>
  </conditionalFormatting>
  <conditionalFormatting sqref="K33">
    <cfRule type="containsText" dxfId="362" priority="8" operator="containsText" text="NEDOČERPÁNA">
      <formula>NOT(ISERROR(SEARCH("NEDOČERPÁNA",K33)))</formula>
    </cfRule>
  </conditionalFormatting>
  <conditionalFormatting sqref="K33">
    <cfRule type="containsText" dxfId="361" priority="7" operator="containsText" text="PŘEČERPÁNA">
      <formula>NOT(ISERROR(SEARCH("PŘEČERPÁNA",K33)))</formula>
    </cfRule>
  </conditionalFormatting>
  <conditionalFormatting sqref="K33">
    <cfRule type="containsText" dxfId="360" priority="5" operator="containsText" text="OK">
      <formula>NOT(ISERROR(SEARCH("OK",K33)))</formula>
    </cfRule>
    <cfRule type="containsText" dxfId="359" priority="6" operator="containsText" text="PŘEČERPÁNA">
      <formula>NOT(ISERROR(SEARCH("PŘEČERPÁNA",K33)))</formula>
    </cfRule>
  </conditionalFormatting>
  <conditionalFormatting sqref="K36:K39">
    <cfRule type="containsText" dxfId="358" priority="4" operator="containsText" text="NEDOČERPÁNA">
      <formula>NOT(ISERROR(SEARCH("NEDOČERPÁNA",K36)))</formula>
    </cfRule>
  </conditionalFormatting>
  <conditionalFormatting sqref="K36:K39">
    <cfRule type="containsText" dxfId="357" priority="3" operator="containsText" text="PŘEČERPÁNA">
      <formula>NOT(ISERROR(SEARCH("PŘEČERPÁNA",K36)))</formula>
    </cfRule>
  </conditionalFormatting>
  <conditionalFormatting sqref="K36:K39">
    <cfRule type="containsText" dxfId="356" priority="1" operator="containsText" text="OK">
      <formula>NOT(ISERROR(SEARCH("OK",K36)))</formula>
    </cfRule>
    <cfRule type="containsText" dxfId="355" priority="2" operator="containsText" text="PŘEČERPÁNA">
      <formula>NOT(ISERROR(SEARCH("PŘEČERPÁNA",K36)))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E046B755-C1EC-4A97-8479-38176E08567D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54" operator="containsText" id="{40E93E95-782A-4DF6-8E5C-16DDE2D8D37A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F25:F26</xm:sqref>
        </x14:conditionalFormatting>
        <x14:conditionalFormatting xmlns:xm="http://schemas.microsoft.com/office/excel/2006/main">
          <x14:cfRule type="containsText" priority="52" operator="containsText" id="{B524AC51-9FDB-47FF-AAE6-403802D65148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F25:F28</xm:sqref>
        </x14:conditionalFormatting>
        <x14:conditionalFormatting xmlns:xm="http://schemas.microsoft.com/office/excel/2006/main">
          <x14:cfRule type="containsText" priority="47" operator="containsText" id="{B60C78E6-35DF-4C5A-A391-9FA2085BACB0}">
            <xm:f>NOT(ISERROR(SEARCH($F$19,F40)))</xm:f>
            <xm:f>$F$19</xm:f>
            <x14:dxf>
              <font>
                <color rgb="FF9C0006"/>
              </font>
            </x14:dxf>
          </x14:cfRule>
          <x14:cfRule type="containsText" priority="48" operator="containsText" id="{234FAE23-B5CD-454B-B756-73C7B1A76FE7}">
            <xm:f>NOT(ISERROR(SEARCH($F$19,F40)))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46" operator="containsText" id="{7E9EB99D-5B13-4007-A3D2-5F736AF6C5A7}">
            <xm:f>NOT(ISERROR(SEARCH($F$25,F40)))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55FA-A615-497B-A15A-D6080DEC9C54}">
  <sheetPr>
    <tabColor rgb="FF66FFFF"/>
  </sheetPr>
  <dimension ref="A1:P93"/>
  <sheetViews>
    <sheetView zoomScale="85" zoomScaleNormal="85" workbookViewId="0">
      <selection activeCell="D15" sqref="D15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49.3320312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68" t="str">
        <f>'2. POUŽITÍ DOTACE - rozpočet'!B28</f>
        <v>Základní provoz organizace - činnost ČOV,složek a komisí</v>
      </c>
      <c r="E5" s="169"/>
      <c r="K5" s="37"/>
    </row>
    <row r="6" spans="1:11" ht="26.4" customHeight="1" x14ac:dyDescent="0.3">
      <c r="A6" s="170"/>
      <c r="B6" s="171" t="s">
        <v>264</v>
      </c>
      <c r="C6" s="172">
        <f>'2. POUŽITÍ DOTACE - rozpočet'!C28</f>
        <v>14660000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05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05" t="s">
        <v>277</v>
      </c>
      <c r="C9" s="175">
        <v>400000</v>
      </c>
      <c r="D9" s="15">
        <v>0</v>
      </c>
      <c r="E9" s="176">
        <f t="shared" ref="E9:E25" si="0">C9-D9</f>
        <v>400000</v>
      </c>
      <c r="F9" s="109"/>
    </row>
    <row r="10" spans="1:11" ht="52.8" x14ac:dyDescent="0.3">
      <c r="A10" s="174" t="s">
        <v>213</v>
      </c>
      <c r="B10" s="110" t="s">
        <v>233</v>
      </c>
      <c r="C10" s="175">
        <v>600000</v>
      </c>
      <c r="D10" s="15">
        <v>0</v>
      </c>
      <c r="E10" s="176">
        <f t="shared" si="0"/>
        <v>600000</v>
      </c>
      <c r="F10" s="109"/>
    </row>
    <row r="11" spans="1:11" ht="70.8" customHeight="1" x14ac:dyDescent="0.3">
      <c r="A11" s="174" t="s">
        <v>214</v>
      </c>
      <c r="B11" s="110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10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05" t="s">
        <v>275</v>
      </c>
      <c r="C13" s="175"/>
      <c r="D13" s="15">
        <v>0</v>
      </c>
      <c r="E13" s="176">
        <f t="shared" si="0"/>
        <v>0</v>
      </c>
    </row>
    <row r="14" spans="1:11" x14ac:dyDescent="0.3">
      <c r="A14" s="174" t="s">
        <v>217</v>
      </c>
      <c r="B14" s="105" t="s">
        <v>218</v>
      </c>
      <c r="C14" s="175"/>
      <c r="D14" s="15">
        <v>0</v>
      </c>
      <c r="E14" s="176">
        <f t="shared" si="0"/>
        <v>0</v>
      </c>
    </row>
    <row r="15" spans="1:11" x14ac:dyDescent="0.3">
      <c r="A15" s="174" t="s">
        <v>219</v>
      </c>
      <c r="B15" s="110" t="s">
        <v>259</v>
      </c>
      <c r="C15" s="175">
        <v>300000</v>
      </c>
      <c r="D15" s="15">
        <v>0</v>
      </c>
      <c r="E15" s="176">
        <f t="shared" si="0"/>
        <v>300000</v>
      </c>
    </row>
    <row r="16" spans="1:11" ht="26.4" x14ac:dyDescent="0.3">
      <c r="A16" s="174" t="s">
        <v>220</v>
      </c>
      <c r="B16" s="105" t="s">
        <v>273</v>
      </c>
      <c r="C16" s="175"/>
      <c r="D16" s="15">
        <v>0</v>
      </c>
      <c r="E16" s="176">
        <f t="shared" si="0"/>
        <v>0</v>
      </c>
    </row>
    <row r="17" spans="1:11" ht="27.6" customHeight="1" x14ac:dyDescent="0.3">
      <c r="A17" s="174" t="s">
        <v>221</v>
      </c>
      <c r="B17" s="105" t="s">
        <v>274</v>
      </c>
      <c r="C17" s="175">
        <v>450000</v>
      </c>
      <c r="D17" s="15">
        <v>0</v>
      </c>
      <c r="E17" s="176">
        <f t="shared" si="0"/>
        <v>450000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10" t="s">
        <v>243</v>
      </c>
      <c r="C18" s="175">
        <v>1050000</v>
      </c>
      <c r="D18" s="15">
        <v>0</v>
      </c>
      <c r="E18" s="176">
        <f t="shared" si="0"/>
        <v>1050000</v>
      </c>
      <c r="F18" s="91"/>
    </row>
    <row r="19" spans="1:11" ht="39.6" x14ac:dyDescent="0.3">
      <c r="A19" s="174" t="s">
        <v>223</v>
      </c>
      <c r="B19" s="110" t="s">
        <v>279</v>
      </c>
      <c r="C19" s="175">
        <v>50000</v>
      </c>
      <c r="D19" s="15">
        <v>0</v>
      </c>
      <c r="E19" s="176">
        <f t="shared" si="0"/>
        <v>50000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10" t="s">
        <v>269</v>
      </c>
      <c r="C20" s="175">
        <v>450000</v>
      </c>
      <c r="D20" s="15">
        <v>0</v>
      </c>
      <c r="E20" s="176">
        <f t="shared" si="0"/>
        <v>450000</v>
      </c>
      <c r="F20" s="178"/>
    </row>
    <row r="21" spans="1:11" ht="28.2" customHeight="1" x14ac:dyDescent="0.3">
      <c r="A21" s="174" t="s">
        <v>225</v>
      </c>
      <c r="B21" s="110" t="s">
        <v>270</v>
      </c>
      <c r="C21" s="175">
        <v>250000</v>
      </c>
      <c r="D21" s="15">
        <v>0</v>
      </c>
      <c r="E21" s="176">
        <f t="shared" si="0"/>
        <v>250000</v>
      </c>
      <c r="F21" s="178"/>
    </row>
    <row r="22" spans="1:11" ht="51" customHeight="1" x14ac:dyDescent="0.3">
      <c r="A22" s="174" t="s">
        <v>226</v>
      </c>
      <c r="B22" s="110" t="s">
        <v>241</v>
      </c>
      <c r="C22" s="175">
        <v>1200000</v>
      </c>
      <c r="D22" s="15">
        <v>0</v>
      </c>
      <c r="E22" s="176">
        <f t="shared" si="0"/>
        <v>1200000</v>
      </c>
      <c r="F22" s="114" t="s">
        <v>240</v>
      </c>
    </row>
    <row r="23" spans="1:11" ht="48" customHeight="1" x14ac:dyDescent="0.3">
      <c r="A23" s="174" t="s">
        <v>227</v>
      </c>
      <c r="B23" s="110" t="s">
        <v>242</v>
      </c>
      <c r="C23" s="175">
        <v>9780000</v>
      </c>
      <c r="D23" s="15">
        <v>0</v>
      </c>
      <c r="E23" s="176">
        <f t="shared" si="0"/>
        <v>9780000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05" t="s">
        <v>230</v>
      </c>
      <c r="C24" s="175">
        <v>50000</v>
      </c>
      <c r="D24" s="15">
        <v>0</v>
      </c>
      <c r="E24" s="176">
        <f t="shared" si="0"/>
        <v>50000</v>
      </c>
      <c r="F24" s="91"/>
    </row>
    <row r="25" spans="1:11" ht="19.2" customHeight="1" x14ac:dyDescent="0.3">
      <c r="A25" s="174" t="s">
        <v>229</v>
      </c>
      <c r="B25" s="105" t="s">
        <v>231</v>
      </c>
      <c r="C25" s="175">
        <v>80000</v>
      </c>
      <c r="D25" s="15">
        <v>0</v>
      </c>
      <c r="E25" s="176">
        <f t="shared" si="0"/>
        <v>80000</v>
      </c>
      <c r="F25" s="122"/>
    </row>
    <row r="26" spans="1:11" s="123" customFormat="1" ht="42" customHeight="1" x14ac:dyDescent="0.3">
      <c r="A26" s="179"/>
      <c r="B26" s="180" t="s">
        <v>237</v>
      </c>
      <c r="C26" s="181">
        <f>SUM(C8:C25)</f>
        <v>14660000</v>
      </c>
      <c r="D26" s="182">
        <f>SUM(D8:D25)</f>
        <v>0</v>
      </c>
      <c r="E26" s="182">
        <f>SUM(E8:E25)</f>
        <v>14660000</v>
      </c>
      <c r="F26" s="183"/>
      <c r="G26" s="184"/>
    </row>
    <row r="27" spans="1:11" ht="14.4" customHeight="1" x14ac:dyDescent="0.3">
      <c r="A27" s="141" t="s">
        <v>64</v>
      </c>
      <c r="B27" s="142"/>
      <c r="C27" s="144">
        <f>C26</f>
        <v>14660000</v>
      </c>
      <c r="D27" s="144">
        <f>D26</f>
        <v>0</v>
      </c>
      <c r="E27" s="185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  <c r="G32" s="135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O4xO4oysH+l4zeHx2d0ujVryvFPFQCQf7ac5ElzFhXwxgLontygubeJvsQWtGOpUkhszEtnSEQjfC4IQxRV3bw==" saltValue="fvvJvpC/iN9LGNH8G+aA+g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D47:D49"/>
    <mergeCell ref="D5:E5"/>
    <mergeCell ref="F23:K23"/>
    <mergeCell ref="A35:E35"/>
    <mergeCell ref="B41:C41"/>
    <mergeCell ref="B42:C42"/>
    <mergeCell ref="B43:C43"/>
    <mergeCell ref="B44:C44"/>
    <mergeCell ref="B45:C45"/>
    <mergeCell ref="A28:E29"/>
    <mergeCell ref="A31:E32"/>
    <mergeCell ref="A34:E34"/>
    <mergeCell ref="A5:B5"/>
    <mergeCell ref="A27:B27"/>
    <mergeCell ref="F26:G26"/>
  </mergeCells>
  <conditionalFormatting sqref="D8">
    <cfRule type="cellIs" dxfId="347" priority="41" operator="equal">
      <formula>0</formula>
    </cfRule>
  </conditionalFormatting>
  <conditionalFormatting sqref="F27">
    <cfRule type="containsText" dxfId="346" priority="4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B42:B45">
    <cfRule type="cellIs" dxfId="342" priority="30" operator="equal">
      <formula>0</formula>
    </cfRule>
  </conditionalFormatting>
  <conditionalFormatting sqref="G27">
    <cfRule type="containsText" dxfId="340" priority="26" operator="containsText" text="VRAT">
      <formula>NOT(ISERROR(SEARCH("VRAT",G27)))</formula>
    </cfRule>
    <cfRule type="containsText" dxfId="339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E1">
    <cfRule type="cellIs" dxfId="336" priority="14" operator="equal">
      <formula>0</formula>
    </cfRule>
  </conditionalFormatting>
  <conditionalFormatting sqref="E1">
    <cfRule type="containsText" dxfId="335" priority="13" operator="containsText" text="21">
      <formula>NOT(ISERROR(SEARCH("21",E1)))</formula>
    </cfRule>
  </conditionalFormatting>
  <conditionalFormatting sqref="G17">
    <cfRule type="containsText" dxfId="334" priority="10" operator="containsText" text="LIMIT">
      <formula>NOT(ISERROR(SEARCH("LIMIT",G17)))</formula>
    </cfRule>
  </conditionalFormatting>
  <conditionalFormatting sqref="G19">
    <cfRule type="containsText" dxfId="333" priority="9" operator="containsText" text="LIMIT">
      <formula>NOT(ISERROR(SEARCH("LIMIT",G19)))</formula>
    </cfRule>
  </conditionalFormatting>
  <conditionalFormatting sqref="F26">
    <cfRule type="containsText" dxfId="332" priority="8" operator="containsText" text="NEDOČERPÁNA">
      <formula>NOT(ISERROR(SEARCH("NEDOČERPÁNA",F26)))</formula>
    </cfRule>
  </conditionalFormatting>
  <conditionalFormatting sqref="F26">
    <cfRule type="containsText" dxfId="331" priority="6" operator="containsText" text="OK">
      <formula>NOT(ISERROR(SEARCH("OK",F26)))</formula>
    </cfRule>
    <cfRule type="containsText" dxfId="330" priority="7" operator="containsText" text="PŘEČERPÁNA">
      <formula>NOT(ISERROR(SEARCH("PŘEČERPÁNA",F26)))</formula>
    </cfRule>
  </conditionalFormatting>
  <conditionalFormatting sqref="G32">
    <cfRule type="containsText" dxfId="329" priority="5" operator="containsText" text="NEDOČERPÁNA">
      <formula>NOT(ISERROR(SEARCH("NEDOČERPÁNA",G32)))</formula>
    </cfRule>
  </conditionalFormatting>
  <conditionalFormatting sqref="G32">
    <cfRule type="containsText" dxfId="328" priority="4" operator="containsText" text="PŘEČERPÁNA">
      <formula>NOT(ISERROR(SEARCH("PŘEČERPÁNA",G32)))</formula>
    </cfRule>
  </conditionalFormatting>
  <conditionalFormatting sqref="G32">
    <cfRule type="containsText" dxfId="327" priority="2" operator="containsText" text="OK">
      <formula>NOT(ISERROR(SEARCH("OK",G32)))</formula>
    </cfRule>
    <cfRule type="containsText" dxfId="326" priority="3" operator="containsText" text="PŘEČERPÁNA">
      <formula>NOT(ISERROR(SEARCH("PŘEČERPÁNA",G32)))</formula>
    </cfRule>
  </conditionalFormatting>
  <conditionalFormatting sqref="D9:D25">
    <cfRule type="cellIs" dxfId="10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4A09CB3E-1A81-4C42-8346-8491A0E27ABF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24" operator="containsText" id="{F0CF95DD-82E7-4E26-BE9B-101500A679CF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22" operator="containsText" id="{FC9EBD40-DED9-45F4-A50D-5068BB505A07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7F71-897F-4F9A-8E89-E67A0F97C18C}">
  <sheetPr>
    <tabColor rgb="FF66FFFF"/>
  </sheetPr>
  <dimension ref="A1:P93"/>
  <sheetViews>
    <sheetView topLeftCell="A22" zoomScale="85" zoomScaleNormal="85" workbookViewId="0">
      <selection activeCell="D8" sqref="D8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rozpočet'!B29</f>
        <v>Poskytnutá podpora členům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rozpočet'!C29</f>
        <v>19340000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05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05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10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10" t="s">
        <v>278</v>
      </c>
      <c r="C11" s="175">
        <v>19340000</v>
      </c>
      <c r="D11" s="15">
        <v>0</v>
      </c>
      <c r="E11" s="176">
        <f t="shared" si="0"/>
        <v>19340000</v>
      </c>
    </row>
    <row r="12" spans="1:11" ht="31.2" customHeight="1" x14ac:dyDescent="0.3">
      <c r="A12" s="174" t="s">
        <v>215</v>
      </c>
      <c r="B12" s="110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05" t="s">
        <v>275</v>
      </c>
      <c r="C13" s="175"/>
      <c r="D13" s="15">
        <v>0</v>
      </c>
      <c r="E13" s="176">
        <f t="shared" si="0"/>
        <v>0</v>
      </c>
    </row>
    <row r="14" spans="1:11" x14ac:dyDescent="0.3">
      <c r="A14" s="174" t="s">
        <v>217</v>
      </c>
      <c r="B14" s="105" t="s">
        <v>218</v>
      </c>
      <c r="C14" s="175"/>
      <c r="D14" s="15">
        <v>0</v>
      </c>
      <c r="E14" s="176">
        <f t="shared" si="0"/>
        <v>0</v>
      </c>
    </row>
    <row r="15" spans="1:11" x14ac:dyDescent="0.3">
      <c r="A15" s="174" t="s">
        <v>219</v>
      </c>
      <c r="B15" s="110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05" t="s">
        <v>273</v>
      </c>
      <c r="C16" s="175"/>
      <c r="D16" s="15">
        <v>0</v>
      </c>
      <c r="E16" s="176">
        <f t="shared" si="0"/>
        <v>0</v>
      </c>
    </row>
    <row r="17" spans="1:11" ht="27.6" customHeight="1" x14ac:dyDescent="0.3">
      <c r="A17" s="174" t="s">
        <v>221</v>
      </c>
      <c r="B17" s="105" t="s">
        <v>274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10" t="s">
        <v>243</v>
      </c>
      <c r="C18" s="175"/>
      <c r="D18" s="15">
        <v>0</v>
      </c>
      <c r="E18" s="176">
        <f t="shared" si="0"/>
        <v>0</v>
      </c>
      <c r="F18" s="91"/>
    </row>
    <row r="19" spans="1:11" ht="39.6" x14ac:dyDescent="0.3">
      <c r="A19" s="174" t="s">
        <v>223</v>
      </c>
      <c r="B19" s="110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10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10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10" t="s">
        <v>241</v>
      </c>
      <c r="C22" s="175"/>
      <c r="D22" s="15">
        <v>0</v>
      </c>
      <c r="E22" s="176">
        <f t="shared" si="0"/>
        <v>0</v>
      </c>
      <c r="F22" s="114" t="s">
        <v>240</v>
      </c>
    </row>
    <row r="23" spans="1:11" ht="51" customHeight="1" x14ac:dyDescent="0.3">
      <c r="A23" s="174" t="s">
        <v>227</v>
      </c>
      <c r="B23" s="110" t="s">
        <v>242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05" t="s">
        <v>230</v>
      </c>
      <c r="C24" s="175"/>
      <c r="D24" s="15">
        <v>0</v>
      </c>
      <c r="E24" s="176">
        <f t="shared" si="0"/>
        <v>0</v>
      </c>
      <c r="F24" s="91"/>
    </row>
    <row r="25" spans="1:11" ht="23.4" customHeight="1" x14ac:dyDescent="0.3">
      <c r="A25" s="174" t="s">
        <v>229</v>
      </c>
      <c r="B25" s="105" t="s">
        <v>231</v>
      </c>
      <c r="C25" s="175"/>
      <c r="D25" s="15"/>
      <c r="E25" s="176">
        <f t="shared" si="0"/>
        <v>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19340000</v>
      </c>
      <c r="D26" s="182">
        <f>SUM(D8:D25)</f>
        <v>0</v>
      </c>
      <c r="E26" s="182">
        <f>SUM(E8:E25)</f>
        <v>19340000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90"/>
    </row>
    <row r="27" spans="1:11" ht="14.4" customHeight="1" x14ac:dyDescent="0.3">
      <c r="A27" s="141" t="s">
        <v>64</v>
      </c>
      <c r="B27" s="142"/>
      <c r="C27" s="144">
        <f>C26</f>
        <v>19340000</v>
      </c>
      <c r="D27" s="144">
        <f>D26</f>
        <v>0</v>
      </c>
      <c r="E27" s="185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vzUMXo/aJpwayj1OGEfsCkLgnrkZ2ARQBCD/BtBG4qRUnsFcPxYl0ILQo+W/YcoUZoQ1+6OscHpmaQw/W5ya5w==" saltValue="ih4NIgi49rOmEzKWRLQ9og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321" priority="27" operator="equal">
      <formula>0</formula>
    </cfRule>
  </conditionalFormatting>
  <conditionalFormatting sqref="F27">
    <cfRule type="containsText" dxfId="320" priority="2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23">
    <cfRule type="cellIs" dxfId="317" priority="23" operator="equal">
      <formula>0</formula>
    </cfRule>
  </conditionalFormatting>
  <conditionalFormatting sqref="B42:B45">
    <cfRule type="cellIs" dxfId="316" priority="22" operator="equal">
      <formula>0</formula>
    </cfRule>
  </conditionalFormatting>
  <conditionalFormatting sqref="G27">
    <cfRule type="containsText" dxfId="315" priority="20" operator="containsText" text="VRAT">
      <formula>NOT(ISERROR(SEARCH("VRAT",G27)))</formula>
    </cfRule>
    <cfRule type="containsText" dxfId="314" priority="2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313" priority="19" operator="equal">
      <formula>0</formula>
    </cfRule>
  </conditionalFormatting>
  <conditionalFormatting sqref="D22">
    <cfRule type="cellIs" dxfId="312" priority="15" operator="equal">
      <formula>0</formula>
    </cfRule>
  </conditionalFormatting>
  <conditionalFormatting sqref="E1">
    <cfRule type="cellIs" dxfId="310" priority="13" operator="equal">
      <formula>0</formula>
    </cfRule>
  </conditionalFormatting>
  <conditionalFormatting sqref="E1">
    <cfRule type="containsText" dxfId="309" priority="12" operator="containsText" text="21">
      <formula>NOT(ISERROR(SEARCH("21",E1)))</formula>
    </cfRule>
  </conditionalFormatting>
  <conditionalFormatting sqref="G17">
    <cfRule type="containsText" dxfId="308" priority="9" operator="containsText" text="LIMIT">
      <formula>NOT(ISERROR(SEARCH("LIMIT",G17)))</formula>
    </cfRule>
  </conditionalFormatting>
  <conditionalFormatting sqref="G19">
    <cfRule type="containsText" dxfId="307" priority="8" operator="containsText" text="LIMIT">
      <formula>NOT(ISERROR(SEARCH("LIMIT",G19)))</formula>
    </cfRule>
  </conditionalFormatting>
  <conditionalFormatting sqref="F26">
    <cfRule type="containsText" dxfId="306" priority="4" operator="containsText" text="NEDOČERPÁNA">
      <formula>NOT(ISERROR(SEARCH("NEDOČERPÁNA",F26)))</formula>
    </cfRule>
  </conditionalFormatting>
  <conditionalFormatting sqref="F26">
    <cfRule type="containsText" dxfId="305" priority="2" operator="containsText" text="OK">
      <formula>NOT(ISERROR(SEARCH("OK",F26)))</formula>
    </cfRule>
    <cfRule type="containsText" dxfId="304" priority="3" operator="containsText" text="PŘEČERPÁNA">
      <formula>NOT(ISERROR(SEARCH("PŘEČERPÁNA",F26)))</formula>
    </cfRule>
  </conditionalFormatting>
  <conditionalFormatting sqref="D11:D21">
    <cfRule type="cellIs" dxfId="9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DADACE1-5381-40BD-B755-600A03D86955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74DAE577-9183-477F-9891-2520DAB7455E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72DB2CA6-AE4D-41E3-91D7-EA5075C53ED5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392F-B8F3-44F4-8739-52F7C91483B8}">
  <sheetPr>
    <tabColor rgb="FF66FFFF"/>
  </sheetPr>
  <dimension ref="A1:P93"/>
  <sheetViews>
    <sheetView topLeftCell="A18" zoomScale="85" zoomScaleNormal="85" workbookViewId="0">
      <selection activeCell="B45" sqref="B45:C45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rozpočet'!B30</f>
        <v>Sociální program pro bývalé olympioniky, vč. činnosti ČKO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rozpočet'!C30</f>
        <v>9000000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05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05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10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10" t="s">
        <v>278</v>
      </c>
      <c r="C11" s="175">
        <v>8000000</v>
      </c>
      <c r="D11" s="15">
        <v>0</v>
      </c>
      <c r="E11" s="176">
        <f t="shared" si="0"/>
        <v>8000000</v>
      </c>
    </row>
    <row r="12" spans="1:11" ht="31.2" customHeight="1" x14ac:dyDescent="0.3">
      <c r="A12" s="174" t="s">
        <v>215</v>
      </c>
      <c r="B12" s="110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05" t="s">
        <v>275</v>
      </c>
      <c r="C13" s="175"/>
      <c r="D13" s="15"/>
      <c r="E13" s="176">
        <f t="shared" si="0"/>
        <v>0</v>
      </c>
    </row>
    <row r="14" spans="1:11" x14ac:dyDescent="0.3">
      <c r="A14" s="174" t="s">
        <v>217</v>
      </c>
      <c r="B14" s="105" t="s">
        <v>218</v>
      </c>
      <c r="C14" s="175"/>
      <c r="D14" s="15">
        <v>0</v>
      </c>
      <c r="E14" s="176">
        <f t="shared" si="0"/>
        <v>0</v>
      </c>
    </row>
    <row r="15" spans="1:11" x14ac:dyDescent="0.3">
      <c r="A15" s="174" t="s">
        <v>219</v>
      </c>
      <c r="B15" s="110" t="s">
        <v>259</v>
      </c>
      <c r="C15" s="175">
        <v>110000</v>
      </c>
      <c r="D15" s="15">
        <v>0</v>
      </c>
      <c r="E15" s="176">
        <f t="shared" si="0"/>
        <v>110000</v>
      </c>
    </row>
    <row r="16" spans="1:11" ht="26.4" x14ac:dyDescent="0.3">
      <c r="A16" s="174" t="s">
        <v>220</v>
      </c>
      <c r="B16" s="105" t="s">
        <v>273</v>
      </c>
      <c r="C16" s="175"/>
      <c r="D16" s="15">
        <v>0</v>
      </c>
      <c r="E16" s="176">
        <f t="shared" si="0"/>
        <v>0</v>
      </c>
    </row>
    <row r="17" spans="1:11" ht="27.6" customHeight="1" x14ac:dyDescent="0.3">
      <c r="A17" s="174" t="s">
        <v>221</v>
      </c>
      <c r="B17" s="105" t="s">
        <v>274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10" t="s">
        <v>243</v>
      </c>
      <c r="C18" s="175">
        <v>260000</v>
      </c>
      <c r="D18" s="15">
        <v>0</v>
      </c>
      <c r="E18" s="176">
        <f t="shared" si="0"/>
        <v>260000</v>
      </c>
      <c r="F18" s="91"/>
    </row>
    <row r="19" spans="1:11" ht="39.6" x14ac:dyDescent="0.3">
      <c r="A19" s="174" t="s">
        <v>223</v>
      </c>
      <c r="B19" s="110" t="s">
        <v>279</v>
      </c>
      <c r="C19" s="175">
        <v>30000</v>
      </c>
      <c r="D19" s="15">
        <v>0</v>
      </c>
      <c r="E19" s="176">
        <f t="shared" si="0"/>
        <v>30000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10" t="s">
        <v>269</v>
      </c>
      <c r="C20" s="175">
        <v>60000</v>
      </c>
      <c r="D20" s="15">
        <v>0</v>
      </c>
      <c r="E20" s="176">
        <f t="shared" si="0"/>
        <v>60000</v>
      </c>
      <c r="F20" s="178"/>
    </row>
    <row r="21" spans="1:11" ht="28.2" customHeight="1" x14ac:dyDescent="0.3">
      <c r="A21" s="174" t="s">
        <v>225</v>
      </c>
      <c r="B21" s="110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10" t="s">
        <v>241</v>
      </c>
      <c r="C22" s="175">
        <v>460000</v>
      </c>
      <c r="D22" s="15">
        <v>0</v>
      </c>
      <c r="E22" s="176">
        <f t="shared" si="0"/>
        <v>460000</v>
      </c>
      <c r="F22" s="114" t="s">
        <v>240</v>
      </c>
    </row>
    <row r="23" spans="1:11" ht="51.6" customHeight="1" x14ac:dyDescent="0.3">
      <c r="A23" s="174" t="s">
        <v>227</v>
      </c>
      <c r="B23" s="110" t="s">
        <v>242</v>
      </c>
      <c r="C23" s="175">
        <v>0</v>
      </c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05" t="s">
        <v>230</v>
      </c>
      <c r="C24" s="175"/>
      <c r="D24" s="15">
        <v>0</v>
      </c>
      <c r="E24" s="176">
        <f t="shared" si="0"/>
        <v>0</v>
      </c>
      <c r="F24" s="91"/>
    </row>
    <row r="25" spans="1:11" ht="23.4" customHeight="1" x14ac:dyDescent="0.3">
      <c r="A25" s="174" t="s">
        <v>229</v>
      </c>
      <c r="B25" s="105" t="s">
        <v>231</v>
      </c>
      <c r="C25" s="175">
        <v>80000</v>
      </c>
      <c r="D25" s="15">
        <v>0</v>
      </c>
      <c r="E25" s="176">
        <f t="shared" si="0"/>
        <v>80000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9000000</v>
      </c>
      <c r="D26" s="182">
        <f>SUM(D8:D25)</f>
        <v>0</v>
      </c>
      <c r="E26" s="182">
        <f>SUM(E8:E25)</f>
        <v>9000000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14.4" customHeight="1" x14ac:dyDescent="0.3">
      <c r="A27" s="141" t="s">
        <v>64</v>
      </c>
      <c r="B27" s="142"/>
      <c r="C27" s="144">
        <f>C26</f>
        <v>9000000</v>
      </c>
      <c r="D27" s="144">
        <f>D26</f>
        <v>0</v>
      </c>
      <c r="E27" s="185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wNJY1F+FZAkn5zNmptCWI1P7jHZ4iinyrJ6H8JjWP+4tvUdaEhXL1Fhtaoqr7ITdwYQnwvxGnMDp1mSuKuT74g==" saltValue="xuMJbg1650CYHwdgXOkT8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13">
    <cfRule type="cellIs" dxfId="300" priority="27" operator="equal">
      <formula>0</formula>
    </cfRule>
  </conditionalFormatting>
  <conditionalFormatting sqref="D8:D10">
    <cfRule type="cellIs" dxfId="299" priority="26" operator="equal">
      <formula>0</formula>
    </cfRule>
  </conditionalFormatting>
  <conditionalFormatting sqref="F27">
    <cfRule type="containsText" dxfId="298" priority="2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297" priority="24" operator="equal">
      <formula>0</formula>
    </cfRule>
  </conditionalFormatting>
  <conditionalFormatting sqref="D13:D21">
    <cfRule type="cellIs" dxfId="296" priority="23" operator="equal">
      <formula>0</formula>
    </cfRule>
  </conditionalFormatting>
  <conditionalFormatting sqref="D23">
    <cfRule type="cellIs" dxfId="295" priority="22" operator="equal">
      <formula>0</formula>
    </cfRule>
  </conditionalFormatting>
  <conditionalFormatting sqref="B42:B45">
    <cfRule type="cellIs" dxfId="294" priority="21" operator="equal">
      <formula>0</formula>
    </cfRule>
  </conditionalFormatting>
  <conditionalFormatting sqref="G27">
    <cfRule type="containsText" dxfId="293" priority="19" operator="containsText" text="VRAT">
      <formula>NOT(ISERROR(SEARCH("VRAT",G27)))</formula>
    </cfRule>
    <cfRule type="containsText" dxfId="292" priority="2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291" priority="18" operator="equal">
      <formula>0</formula>
    </cfRule>
  </conditionalFormatting>
  <conditionalFormatting sqref="D22">
    <cfRule type="cellIs" dxfId="290" priority="14" operator="equal">
      <formula>0</formula>
    </cfRule>
  </conditionalFormatting>
  <conditionalFormatting sqref="D12">
    <cfRule type="cellIs" dxfId="289" priority="13" operator="equal">
      <formula>0</formula>
    </cfRule>
  </conditionalFormatting>
  <conditionalFormatting sqref="E1">
    <cfRule type="cellIs" dxfId="288" priority="12" operator="equal">
      <formula>0</formula>
    </cfRule>
  </conditionalFormatting>
  <conditionalFormatting sqref="E1">
    <cfRule type="containsText" dxfId="287" priority="11" operator="containsText" text="21">
      <formula>NOT(ISERROR(SEARCH("21",E1)))</formula>
    </cfRule>
  </conditionalFormatting>
  <conditionalFormatting sqref="G17">
    <cfRule type="containsText" dxfId="286" priority="8" operator="containsText" text="LIMIT">
      <formula>NOT(ISERROR(SEARCH("LIMIT",G17)))</formula>
    </cfRule>
  </conditionalFormatting>
  <conditionalFormatting sqref="G19">
    <cfRule type="containsText" dxfId="285" priority="7" operator="containsText" text="LIMIT">
      <formula>NOT(ISERROR(SEARCH("LIMIT",G19)))</formula>
    </cfRule>
  </conditionalFormatting>
  <conditionalFormatting sqref="F26">
    <cfRule type="containsText" dxfId="284" priority="3" operator="containsText" text="NEDOČERPÁNA">
      <formula>NOT(ISERROR(SEARCH("NEDOČERPÁNA",F26)))</formula>
    </cfRule>
  </conditionalFormatting>
  <conditionalFormatting sqref="F26">
    <cfRule type="containsText" dxfId="283" priority="1" operator="containsText" text="OK">
      <formula>NOT(ISERROR(SEARCH("OK",F26)))</formula>
    </cfRule>
    <cfRule type="containsText" dxfId="282" priority="2" operator="containsText" text="PŘEČERPÁNA">
      <formula>NOT(ISERROR(SEARCH("PŘEČERPÁNA",F26)))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AF793072-9F03-4273-A170-49EC4EA5D876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6" operator="containsText" id="{4793F947-D020-45C8-B907-2943143CF596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4" operator="containsText" id="{00AFB2F5-0F11-4331-AB51-3D6300F29144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4F5C-98D3-43A3-B676-88AC6470AF29}">
  <sheetPr>
    <tabColor rgb="FF66FFFF"/>
  </sheetPr>
  <dimension ref="A1:P93"/>
  <sheetViews>
    <sheetView topLeftCell="A16" zoomScale="85" zoomScaleNormal="85" workbookViewId="0">
      <selection activeCell="D18" sqref="D18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88" t="str">
        <f>'2. POUŽITÍ DOTACE - rozpočet'!B31</f>
        <v>Podpora rozvoje odbornosti</v>
      </c>
      <c r="E5" s="18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rozpočet'!C31</f>
        <v>3000000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05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05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10" t="s">
        <v>233</v>
      </c>
      <c r="C10" s="175"/>
      <c r="D10" s="15">
        <v>0</v>
      </c>
      <c r="E10" s="176">
        <f t="shared" si="0"/>
        <v>0</v>
      </c>
      <c r="F10" s="109"/>
    </row>
    <row r="11" spans="1:11" ht="70.8" customHeight="1" x14ac:dyDescent="0.3">
      <c r="A11" s="174" t="s">
        <v>214</v>
      </c>
      <c r="B11" s="110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10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05" t="s">
        <v>275</v>
      </c>
      <c r="C13" s="175"/>
      <c r="D13" s="15">
        <v>0</v>
      </c>
      <c r="E13" s="176">
        <f t="shared" si="0"/>
        <v>0</v>
      </c>
    </row>
    <row r="14" spans="1:11" x14ac:dyDescent="0.3">
      <c r="A14" s="174" t="s">
        <v>217</v>
      </c>
      <c r="B14" s="105" t="s">
        <v>218</v>
      </c>
      <c r="C14" s="175">
        <v>1500000</v>
      </c>
      <c r="D14" s="15">
        <v>0</v>
      </c>
      <c r="E14" s="176">
        <f t="shared" si="0"/>
        <v>1500000</v>
      </c>
    </row>
    <row r="15" spans="1:11" x14ac:dyDescent="0.3">
      <c r="A15" s="174" t="s">
        <v>219</v>
      </c>
      <c r="B15" s="110" t="s">
        <v>259</v>
      </c>
      <c r="C15" s="175">
        <v>520000</v>
      </c>
      <c r="D15" s="15">
        <v>0</v>
      </c>
      <c r="E15" s="176">
        <f t="shared" si="0"/>
        <v>520000</v>
      </c>
    </row>
    <row r="16" spans="1:11" ht="26.4" x14ac:dyDescent="0.3">
      <c r="A16" s="174" t="s">
        <v>220</v>
      </c>
      <c r="B16" s="105" t="s">
        <v>273</v>
      </c>
      <c r="C16" s="175"/>
      <c r="D16" s="15">
        <v>0</v>
      </c>
      <c r="E16" s="176">
        <f t="shared" si="0"/>
        <v>0</v>
      </c>
    </row>
    <row r="17" spans="1:11" ht="27.6" customHeight="1" x14ac:dyDescent="0.3">
      <c r="A17" s="174" t="s">
        <v>221</v>
      </c>
      <c r="B17" s="105" t="s">
        <v>274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10" t="s">
        <v>243</v>
      </c>
      <c r="C18" s="175"/>
      <c r="D18" s="15">
        <v>0</v>
      </c>
      <c r="E18" s="176">
        <f t="shared" si="0"/>
        <v>0</v>
      </c>
      <c r="F18" s="91"/>
    </row>
    <row r="19" spans="1:11" ht="39.6" x14ac:dyDescent="0.3">
      <c r="A19" s="174" t="s">
        <v>223</v>
      </c>
      <c r="B19" s="110" t="s">
        <v>279</v>
      </c>
      <c r="C19" s="175">
        <v>50000</v>
      </c>
      <c r="D19" s="15">
        <v>0</v>
      </c>
      <c r="E19" s="176">
        <f t="shared" si="0"/>
        <v>50000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10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10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10" t="s">
        <v>241</v>
      </c>
      <c r="C22" s="175">
        <v>600000</v>
      </c>
      <c r="D22" s="15">
        <v>0</v>
      </c>
      <c r="E22" s="176">
        <f t="shared" si="0"/>
        <v>600000</v>
      </c>
      <c r="F22" s="114" t="s">
        <v>240</v>
      </c>
    </row>
    <row r="23" spans="1:11" ht="63" customHeight="1" x14ac:dyDescent="0.3">
      <c r="A23" s="174" t="s">
        <v>227</v>
      </c>
      <c r="B23" s="110" t="s">
        <v>242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05" t="s">
        <v>230</v>
      </c>
      <c r="C24" s="175">
        <v>20000</v>
      </c>
      <c r="D24" s="15">
        <v>0</v>
      </c>
      <c r="E24" s="176">
        <f t="shared" si="0"/>
        <v>20000</v>
      </c>
      <c r="F24" s="91"/>
    </row>
    <row r="25" spans="1:11" ht="24" customHeight="1" x14ac:dyDescent="0.3">
      <c r="A25" s="174" t="s">
        <v>229</v>
      </c>
      <c r="B25" s="105" t="s">
        <v>231</v>
      </c>
      <c r="C25" s="175">
        <v>310000</v>
      </c>
      <c r="D25" s="15">
        <v>0</v>
      </c>
      <c r="E25" s="176">
        <f t="shared" si="0"/>
        <v>310000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3000000</v>
      </c>
      <c r="D26" s="182">
        <f>SUM(D8:D25)</f>
        <v>0</v>
      </c>
      <c r="E26" s="182">
        <f>SUM(E8:E25)</f>
        <v>3000000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3000000</v>
      </c>
      <c r="D27" s="144">
        <f>D26</f>
        <v>0</v>
      </c>
      <c r="E27" s="185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TKrmPoAYF+98xTA9OZGw6D90h8oEHcV2X8GL0H/dRVmOkudwQqNMH6eFnWMNYQ53//2RUrLiN7Yna/gXERxn6A==" saltValue="arEa92Q9Ei86cFUKkGkB6g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277" priority="29" operator="equal">
      <formula>0</formula>
    </cfRule>
  </conditionalFormatting>
  <conditionalFormatting sqref="F27">
    <cfRule type="containsText" dxfId="276" priority="2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275" priority="27" operator="equal">
      <formula>0</formula>
    </cfRule>
  </conditionalFormatting>
  <conditionalFormatting sqref="B42:B45">
    <cfRule type="cellIs" dxfId="272" priority="24" operator="equal">
      <formula>0</formula>
    </cfRule>
  </conditionalFormatting>
  <conditionalFormatting sqref="G27">
    <cfRule type="containsText" dxfId="271" priority="22" operator="containsText" text="VRAT">
      <formula>NOT(ISERROR(SEARCH("VRAT",G27)))</formula>
    </cfRule>
    <cfRule type="containsText" dxfId="270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12">
    <cfRule type="cellIs" dxfId="267" priority="16" operator="equal">
      <formula>0</formula>
    </cfRule>
  </conditionalFormatting>
  <conditionalFormatting sqref="E1">
    <cfRule type="cellIs" dxfId="266" priority="15" operator="equal">
      <formula>0</formula>
    </cfRule>
  </conditionalFormatting>
  <conditionalFormatting sqref="E1">
    <cfRule type="containsText" dxfId="265" priority="14" operator="containsText" text="21">
      <formula>NOT(ISERROR(SEARCH("21",E1)))</formula>
    </cfRule>
  </conditionalFormatting>
  <conditionalFormatting sqref="G17">
    <cfRule type="containsText" dxfId="264" priority="9" operator="containsText" text="LIMIT">
      <formula>NOT(ISERROR(SEARCH("LIMIT",G17)))</formula>
    </cfRule>
  </conditionalFormatting>
  <conditionalFormatting sqref="G19">
    <cfRule type="containsText" dxfId="263" priority="8" operator="containsText" text="LIMIT">
      <formula>NOT(ISERROR(SEARCH("LIMIT",G19)))</formula>
    </cfRule>
  </conditionalFormatting>
  <conditionalFormatting sqref="F26">
    <cfRule type="containsText" dxfId="262" priority="4" operator="containsText" text="NEDOČERPÁNA">
      <formula>NOT(ISERROR(SEARCH("NEDOČERPÁNA",F26)))</formula>
    </cfRule>
  </conditionalFormatting>
  <conditionalFormatting sqref="F26">
    <cfRule type="containsText" dxfId="261" priority="2" operator="containsText" text="OK">
      <formula>NOT(ISERROR(SEARCH("OK",F26)))</formula>
    </cfRule>
    <cfRule type="containsText" dxfId="260" priority="3" operator="containsText" text="PŘEČERPÁNA">
      <formula>NOT(ISERROR(SEARCH("PŘEČERPÁNA",F26)))</formula>
    </cfRule>
  </conditionalFormatting>
  <conditionalFormatting sqref="D13:D25">
    <cfRule type="cellIs" dxfId="1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7E93C02-13AA-43C8-873D-9B9E3F77F9FA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F763E7E8-AA7C-4041-97B9-DA5A35EF4127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F1BDA3E8-2407-4E93-B29C-CC48984F7008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9FC7-636A-49E1-A401-8DA02BB8B6AC}">
  <sheetPr>
    <tabColor rgb="FF66FFFF"/>
  </sheetPr>
  <dimension ref="A1:P93"/>
  <sheetViews>
    <sheetView topLeftCell="A15" zoomScale="85" zoomScaleNormal="85" workbookViewId="0">
      <selection activeCell="D23" sqref="D23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68" t="str">
        <f>'2. POUŽITÍ DOTACE - rozpočet'!B32</f>
        <v>Duální kariéra, vč. sportovní diplomacie</v>
      </c>
      <c r="E5" s="169"/>
      <c r="K5" s="37"/>
    </row>
    <row r="6" spans="1:11" ht="26.4" customHeight="1" x14ac:dyDescent="0.3">
      <c r="A6" s="170"/>
      <c r="B6" s="171" t="s">
        <v>264</v>
      </c>
      <c r="C6" s="172">
        <f>'2. POUŽITÍ DOTACE - rozpočet'!C32</f>
        <v>800000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>
        <v>420000</v>
      </c>
      <c r="D10" s="15">
        <v>0</v>
      </c>
      <c r="E10" s="176">
        <f t="shared" si="0"/>
        <v>420000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/>
      <c r="D18" s="15">
        <v>0</v>
      </c>
      <c r="E18" s="176">
        <f t="shared" si="0"/>
        <v>0</v>
      </c>
      <c r="F18" s="91"/>
    </row>
    <row r="19" spans="1:11" ht="39.6" x14ac:dyDescent="0.3">
      <c r="A19" s="174" t="s">
        <v>223</v>
      </c>
      <c r="B19" s="192" t="s">
        <v>279</v>
      </c>
      <c r="C19" s="175"/>
      <c r="D19" s="15">
        <v>0</v>
      </c>
      <c r="E19" s="176">
        <f t="shared" si="0"/>
        <v>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/>
      <c r="D22" s="15">
        <v>0</v>
      </c>
      <c r="E22" s="176">
        <f t="shared" si="0"/>
        <v>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/>
      <c r="D24" s="15">
        <v>0</v>
      </c>
      <c r="E24" s="176">
        <f t="shared" si="0"/>
        <v>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380000</v>
      </c>
      <c r="D25" s="15">
        <v>0</v>
      </c>
      <c r="E25" s="176">
        <f t="shared" si="0"/>
        <v>380000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800000</v>
      </c>
      <c r="D26" s="182">
        <f>SUM(D8:D25)</f>
        <v>0</v>
      </c>
      <c r="E26" s="182">
        <f>SUM(E8:E25)</f>
        <v>800000</v>
      </c>
      <c r="F26" s="183"/>
      <c r="G26" s="184"/>
    </row>
    <row r="27" spans="1:11" ht="27.6" customHeight="1" x14ac:dyDescent="0.3">
      <c r="A27" s="141" t="s">
        <v>64</v>
      </c>
      <c r="B27" s="142"/>
      <c r="C27" s="144">
        <f>C26</f>
        <v>800000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nHOO+4cawrokWkVUJuZmeeKkmfNtM19q6MBNeFcDljEMUZxQICeT8URrXiyvmwmNFNSAjb0pLA6oGlcwAGVuMg==" saltValue="NwdZfE3KDM+PpbzUT3k0M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255" priority="25" operator="equal">
      <formula>0</formula>
    </cfRule>
  </conditionalFormatting>
  <conditionalFormatting sqref="F27">
    <cfRule type="containsText" dxfId="254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253" priority="23" operator="equal">
      <formula>0</formula>
    </cfRule>
  </conditionalFormatting>
  <conditionalFormatting sqref="D14:D21">
    <cfRule type="cellIs" dxfId="252" priority="22" operator="equal">
      <formula>0</formula>
    </cfRule>
  </conditionalFormatting>
  <conditionalFormatting sqref="D23">
    <cfRule type="cellIs" dxfId="251" priority="21" operator="equal">
      <formula>0</formula>
    </cfRule>
  </conditionalFormatting>
  <conditionalFormatting sqref="B42:B45">
    <cfRule type="cellIs" dxfId="250" priority="20" operator="equal">
      <formula>0</formula>
    </cfRule>
  </conditionalFormatting>
  <conditionalFormatting sqref="G27">
    <cfRule type="containsText" dxfId="249" priority="18" operator="containsText" text="VRAT">
      <formula>NOT(ISERROR(SEARCH("VRAT",G27)))</formula>
    </cfRule>
    <cfRule type="containsText" dxfId="248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247" priority="17" operator="equal">
      <formula>0</formula>
    </cfRule>
  </conditionalFormatting>
  <conditionalFormatting sqref="D22">
    <cfRule type="cellIs" dxfId="246" priority="13" operator="equal">
      <formula>0</formula>
    </cfRule>
  </conditionalFormatting>
  <conditionalFormatting sqref="D12">
    <cfRule type="cellIs" dxfId="245" priority="12" operator="equal">
      <formula>0</formula>
    </cfRule>
  </conditionalFormatting>
  <conditionalFormatting sqref="E1">
    <cfRule type="cellIs" dxfId="244" priority="11" operator="equal">
      <formula>0</formula>
    </cfRule>
  </conditionalFormatting>
  <conditionalFormatting sqref="E1">
    <cfRule type="containsText" dxfId="243" priority="10" operator="containsText" text="21">
      <formula>NOT(ISERROR(SEARCH("21",E1)))</formula>
    </cfRule>
  </conditionalFormatting>
  <conditionalFormatting sqref="G17">
    <cfRule type="containsText" dxfId="242" priority="9" operator="containsText" text="LIMIT">
      <formula>NOT(ISERROR(SEARCH("LIMIT",G17)))</formula>
    </cfRule>
  </conditionalFormatting>
  <conditionalFormatting sqref="G19">
    <cfRule type="containsText" dxfId="241" priority="8" operator="containsText" text="LIMIT">
      <formula>NOT(ISERROR(SEARCH("LIMIT",G19)))</formula>
    </cfRule>
  </conditionalFormatting>
  <conditionalFormatting sqref="F26">
    <cfRule type="containsText" dxfId="240" priority="4" operator="containsText" text="NEDOČERPÁNA">
      <formula>NOT(ISERROR(SEARCH("NEDOČERPÁNA",F26)))</formula>
    </cfRule>
  </conditionalFormatting>
  <conditionalFormatting sqref="F26">
    <cfRule type="containsText" dxfId="239" priority="2" operator="containsText" text="OK">
      <formula>NOT(ISERROR(SEARCH("OK",F26)))</formula>
    </cfRule>
    <cfRule type="containsText" dxfId="238" priority="3" operator="containsText" text="PŘEČERPÁNA">
      <formula>NOT(ISERROR(SEARCH("PŘEČERPÁNA",F26)))</formula>
    </cfRule>
  </conditionalFormatting>
  <conditionalFormatting sqref="D13">
    <cfRule type="cellIs" dxfId="0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55A21A53-DDB0-4AE6-915B-000C1E13E537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842B8245-CAD4-464F-B8DC-76DAEA6582A7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269780BD-FB21-4976-B7CF-E959C60ABB6A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5023-D0AC-47BB-B7D6-D6358C4A38CE}">
  <sheetPr>
    <tabColor rgb="FF66FFFF"/>
  </sheetPr>
  <dimension ref="A1:P93"/>
  <sheetViews>
    <sheetView topLeftCell="A18" zoomScale="85" zoomScaleNormal="85" workbookViewId="0">
      <selection activeCell="B44" sqref="B44:C44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68" t="str">
        <f>'2. POUŽITÍ DOTACE - rozpočet'!B33</f>
        <v xml:space="preserve">Česko sportuje - projekt SOV (Sazka olympijský víceboj) </v>
      </c>
      <c r="E5" s="169"/>
      <c r="F5" s="44" t="s">
        <v>283</v>
      </c>
      <c r="K5" s="37"/>
    </row>
    <row r="6" spans="1:11" ht="26.4" customHeight="1" x14ac:dyDescent="0.3">
      <c r="A6" s="170"/>
      <c r="B6" s="171" t="s">
        <v>264</v>
      </c>
      <c r="C6" s="172">
        <f>'2. POUŽITÍ DOTACE - rozpočet'!C33</f>
        <v>2000000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/>
      <c r="D9" s="15">
        <v>0</v>
      </c>
      <c r="E9" s="176">
        <f t="shared" ref="E9:E25" si="0">C9-D9</f>
        <v>0</v>
      </c>
      <c r="F9" s="109"/>
    </row>
    <row r="10" spans="1:11" ht="52.8" x14ac:dyDescent="0.3">
      <c r="A10" s="174" t="s">
        <v>213</v>
      </c>
      <c r="B10" s="192" t="s">
        <v>233</v>
      </c>
      <c r="C10" s="175">
        <v>150000</v>
      </c>
      <c r="D10" s="15">
        <v>0</v>
      </c>
      <c r="E10" s="176">
        <f t="shared" si="0"/>
        <v>150000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/>
      <c r="D14" s="15">
        <v>0</v>
      </c>
      <c r="E14" s="176">
        <f t="shared" si="0"/>
        <v>0</v>
      </c>
    </row>
    <row r="15" spans="1:11" ht="18.600000000000001" customHeight="1" x14ac:dyDescent="0.3">
      <c r="A15" s="174" t="s">
        <v>219</v>
      </c>
      <c r="B15" s="192" t="s">
        <v>259</v>
      </c>
      <c r="C15" s="175">
        <v>40000</v>
      </c>
      <c r="D15" s="15">
        <v>0</v>
      </c>
      <c r="E15" s="176">
        <f t="shared" si="0"/>
        <v>40000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/>
      <c r="D18" s="15">
        <v>0</v>
      </c>
      <c r="E18" s="176">
        <f t="shared" si="0"/>
        <v>0</v>
      </c>
      <c r="F18" s="91"/>
    </row>
    <row r="19" spans="1:11" ht="39.6" x14ac:dyDescent="0.3">
      <c r="A19" s="174" t="s">
        <v>223</v>
      </c>
      <c r="B19" s="192" t="s">
        <v>279</v>
      </c>
      <c r="C19" s="175">
        <v>40000</v>
      </c>
      <c r="D19" s="15">
        <v>0</v>
      </c>
      <c r="E19" s="176">
        <f t="shared" si="0"/>
        <v>40000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1570000</v>
      </c>
      <c r="D22" s="15">
        <v>0</v>
      </c>
      <c r="E22" s="176">
        <f t="shared" si="0"/>
        <v>1570000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/>
      <c r="D24" s="15">
        <v>0</v>
      </c>
      <c r="E24" s="176">
        <f t="shared" si="0"/>
        <v>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200000</v>
      </c>
      <c r="D25" s="15">
        <v>0</v>
      </c>
      <c r="E25" s="176">
        <f t="shared" si="0"/>
        <v>200000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2000000</v>
      </c>
      <c r="D26" s="182">
        <f>SUM(D8:D25)</f>
        <v>0</v>
      </c>
      <c r="E26" s="182">
        <f>SUM(E8:E25)</f>
        <v>2000000</v>
      </c>
      <c r="F26" s="183" t="str">
        <f>IF(E26&gt;0,"AKTIVITA NEDOČERPÁNA - NENÍ MOŽNÉ PŘEVÁDĚT!!! PROMÍTNE SE VE VRATCE!!!",IF(E26&lt;0,"AKTIVITA PŘEČERPÁNA",IF(E26=0,"OK","")))</f>
        <v>AKTIVITA NEDOČERPÁNA - NENÍ MOŽNÉ PŘEVÁDĚT!!! PROMÍTNE SE VE VRATCE!!!</v>
      </c>
      <c r="G26" s="184"/>
    </row>
    <row r="27" spans="1:11" ht="27.6" customHeight="1" x14ac:dyDescent="0.3">
      <c r="A27" s="141" t="s">
        <v>64</v>
      </c>
      <c r="B27" s="142"/>
      <c r="C27" s="144">
        <f>C26</f>
        <v>2000000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WD6DO4nkyqtu/liJO+o+lFLgE1Xi6OXXGIGJ9Y1CmUGbH5B1aQ9aKNL6ZhVDW6ZvHKEGE0jpDpaSXwEUZ/BBGQ==" saltValue="2fG0oYRiQoQ83T72zNbfyw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233" priority="28" operator="equal">
      <formula>0</formula>
    </cfRule>
  </conditionalFormatting>
  <conditionalFormatting sqref="F27">
    <cfRule type="containsText" dxfId="232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231" priority="26" operator="equal">
      <formula>0</formula>
    </cfRule>
  </conditionalFormatting>
  <conditionalFormatting sqref="D14:D21">
    <cfRule type="cellIs" dxfId="230" priority="25" operator="equal">
      <formula>0</formula>
    </cfRule>
  </conditionalFormatting>
  <conditionalFormatting sqref="D23">
    <cfRule type="cellIs" dxfId="229" priority="24" operator="equal">
      <formula>0</formula>
    </cfRule>
  </conditionalFormatting>
  <conditionalFormatting sqref="B42:B45">
    <cfRule type="cellIs" dxfId="228" priority="23" operator="equal">
      <formula>0</formula>
    </cfRule>
  </conditionalFormatting>
  <conditionalFormatting sqref="G27">
    <cfRule type="containsText" dxfId="227" priority="21" operator="containsText" text="VRAT">
      <formula>NOT(ISERROR(SEARCH("VRAT",G27)))</formula>
    </cfRule>
    <cfRule type="containsText" dxfId="226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225" priority="20" operator="equal">
      <formula>0</formula>
    </cfRule>
  </conditionalFormatting>
  <conditionalFormatting sqref="D22">
    <cfRule type="cellIs" dxfId="224" priority="16" operator="equal">
      <formula>0</formula>
    </cfRule>
  </conditionalFormatting>
  <conditionalFormatting sqref="D12">
    <cfRule type="cellIs" dxfId="223" priority="15" operator="equal">
      <formula>0</formula>
    </cfRule>
  </conditionalFormatting>
  <conditionalFormatting sqref="E1">
    <cfRule type="cellIs" dxfId="222" priority="14" operator="equal">
      <formula>0</formula>
    </cfRule>
  </conditionalFormatting>
  <conditionalFormatting sqref="E1">
    <cfRule type="containsText" dxfId="221" priority="13" operator="containsText" text="21">
      <formula>NOT(ISERROR(SEARCH("21",E1)))</formula>
    </cfRule>
  </conditionalFormatting>
  <conditionalFormatting sqref="G17">
    <cfRule type="containsText" dxfId="220" priority="12" operator="containsText" text="LIMIT">
      <formula>NOT(ISERROR(SEARCH("LIMIT",G17)))</formula>
    </cfRule>
  </conditionalFormatting>
  <conditionalFormatting sqref="G19">
    <cfRule type="containsText" dxfId="219" priority="11" operator="containsText" text="LIMIT">
      <formula>NOT(ISERROR(SEARCH("LIMIT",G19)))</formula>
    </cfRule>
  </conditionalFormatting>
  <conditionalFormatting sqref="F26">
    <cfRule type="containsText" dxfId="218" priority="4" operator="containsText" text="NEDOČERPÁNA">
      <formula>NOT(ISERROR(SEARCH("NEDOČERPÁNA",F26)))</formula>
    </cfRule>
  </conditionalFormatting>
  <conditionalFormatting sqref="F26">
    <cfRule type="containsText" dxfId="217" priority="2" operator="containsText" text="OK">
      <formula>NOT(ISERROR(SEARCH("OK",F26)))</formula>
    </cfRule>
    <cfRule type="containsText" dxfId="216" priority="3" operator="containsText" text="PŘEČERPÁNA">
      <formula>NOT(ISERROR(SEARCH("PŘEČERPÁNA",F26)))</formula>
    </cfRule>
  </conditionalFormatting>
  <conditionalFormatting sqref="D13">
    <cfRule type="cellIs" dxfId="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6EC0B752-5F8B-40EE-BD3E-DC8F8A1B23A7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10" operator="containsText" id="{B7FAFDF0-A57B-4B21-9AC4-86EA1841C571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8" operator="containsText" id="{1134AB90-1330-4E0E-863A-3AC307AB17DC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3BF3-58F5-4B46-BE7C-6BF36754B38D}">
  <sheetPr>
    <tabColor rgb="FF66FFFF"/>
  </sheetPr>
  <dimension ref="A1:P93"/>
  <sheetViews>
    <sheetView topLeftCell="A19" zoomScale="85" zoomScaleNormal="85" workbookViewId="0">
      <selection activeCell="D16" sqref="D16"/>
    </sheetView>
  </sheetViews>
  <sheetFormatPr defaultColWidth="8.88671875" defaultRowHeight="14.4" x14ac:dyDescent="0.3"/>
  <cols>
    <col min="1" max="1" width="4" style="37" customWidth="1"/>
    <col min="2" max="2" width="62.6640625" style="37" customWidth="1"/>
    <col min="3" max="3" width="20.109375" style="37" customWidth="1"/>
    <col min="4" max="4" width="24.21875" style="37" customWidth="1"/>
    <col min="5" max="5" width="26.6640625" style="37" customWidth="1"/>
    <col min="6" max="6" width="35" style="37" customWidth="1"/>
    <col min="7" max="7" width="39.6640625" style="37" customWidth="1"/>
    <col min="8" max="9" width="0" style="37" hidden="1" customWidth="1"/>
    <col min="10" max="10" width="4.5546875" style="37" customWidth="1"/>
    <col min="11" max="11" width="72.44140625" style="37" customWidth="1"/>
    <col min="12" max="12" width="14" style="37" customWidth="1"/>
    <col min="13" max="16384" width="8.88671875" style="37"/>
  </cols>
  <sheetData>
    <row r="1" spans="1:11" ht="12.6" customHeight="1" x14ac:dyDescent="0.3">
      <c r="A1" s="78" t="s">
        <v>70</v>
      </c>
      <c r="B1" s="79"/>
      <c r="C1" s="80" t="str">
        <f>IF('1. SOUHRNNÉ INFORMACE'!B5=0,"",'1. SOUHRNNÉ INFORMACE'!B5)</f>
        <v/>
      </c>
      <c r="D1" s="81"/>
      <c r="E1" s="21" t="str">
        <f>'1. SOUHRNNÉ INFORMACE'!B2</f>
        <v>OLYMP21</v>
      </c>
    </row>
    <row r="2" spans="1:11" ht="15.6" customHeight="1" x14ac:dyDescent="0.3">
      <c r="A2" s="82" t="s">
        <v>38</v>
      </c>
      <c r="B2" s="83" t="s">
        <v>38</v>
      </c>
      <c r="C2" s="84" t="str">
        <f>IF('1. SOUHRNNÉ INFORMACE'!B6=0,"",'1. SOUHRNNÉ INFORMACE'!B6)</f>
        <v/>
      </c>
      <c r="D2" s="85"/>
      <c r="E2" s="22"/>
    </row>
    <row r="3" spans="1:11" ht="16.95" customHeight="1" x14ac:dyDescent="0.3">
      <c r="A3" s="82" t="s">
        <v>58</v>
      </c>
      <c r="B3" s="83" t="s">
        <v>58</v>
      </c>
      <c r="C3" s="84" t="str">
        <f>IF('1. SOUHRNNÉ INFORMACE'!B9=0,"",'1. SOUHRNNÉ INFORMACE'!B9)</f>
        <v/>
      </c>
      <c r="D3" s="85"/>
      <c r="E3" s="22"/>
    </row>
    <row r="4" spans="1:11" ht="15.6" customHeight="1" thickBot="1" x14ac:dyDescent="0.35">
      <c r="A4" s="86" t="s">
        <v>59</v>
      </c>
      <c r="B4" s="87" t="s">
        <v>59</v>
      </c>
      <c r="C4" s="84" t="str">
        <f>IF('1. SOUHRNNÉ INFORMACE'!B10=0,"",'1. SOUHRNNÉ INFORMACE'!B10)</f>
        <v/>
      </c>
      <c r="D4" s="85"/>
      <c r="E4" s="23"/>
    </row>
    <row r="5" spans="1:11" s="91" customFormat="1" ht="38.4" customHeight="1" thickBot="1" x14ac:dyDescent="0.35">
      <c r="A5" s="88" t="s">
        <v>61</v>
      </c>
      <c r="B5" s="88"/>
      <c r="C5" s="89" t="s">
        <v>265</v>
      </c>
      <c r="D5" s="168" t="str">
        <f>'2. POUŽITÍ DOTACE - rozpočet'!B34</f>
        <v>Projekt fair - play ve sportu</v>
      </c>
      <c r="E5" s="169"/>
      <c r="K5" s="37"/>
    </row>
    <row r="6" spans="1:11" ht="26.4" customHeight="1" x14ac:dyDescent="0.3">
      <c r="A6" s="170"/>
      <c r="B6" s="171" t="s">
        <v>264</v>
      </c>
      <c r="C6" s="172">
        <f>'2. POUŽITÍ DOTACE - rozpočet'!C34</f>
        <v>600000</v>
      </c>
      <c r="D6" s="95"/>
      <c r="E6" s="173" t="s">
        <v>57</v>
      </c>
    </row>
    <row r="7" spans="1:11" ht="24" customHeight="1" x14ac:dyDescent="0.3">
      <c r="A7" s="99"/>
      <c r="B7" s="100" t="s">
        <v>232</v>
      </c>
      <c r="C7" s="101" t="s">
        <v>235</v>
      </c>
      <c r="D7" s="102" t="s">
        <v>236</v>
      </c>
      <c r="E7" s="102" t="s">
        <v>272</v>
      </c>
    </row>
    <row r="8" spans="1:11" ht="26.4" x14ac:dyDescent="0.3">
      <c r="A8" s="174" t="s">
        <v>211</v>
      </c>
      <c r="B8" s="191" t="s">
        <v>276</v>
      </c>
      <c r="C8" s="175"/>
      <c r="D8" s="15">
        <v>0</v>
      </c>
      <c r="E8" s="176">
        <f>C8-D8</f>
        <v>0</v>
      </c>
      <c r="F8" s="109"/>
    </row>
    <row r="9" spans="1:11" ht="39.6" x14ac:dyDescent="0.3">
      <c r="A9" s="174" t="s">
        <v>212</v>
      </c>
      <c r="B9" s="191" t="s">
        <v>277</v>
      </c>
      <c r="C9" s="175">
        <v>80000</v>
      </c>
      <c r="D9" s="15">
        <v>0</v>
      </c>
      <c r="E9" s="176">
        <f t="shared" ref="E9:E25" si="0">C9-D9</f>
        <v>80000</v>
      </c>
      <c r="F9" s="109"/>
    </row>
    <row r="10" spans="1:11" ht="52.8" x14ac:dyDescent="0.3">
      <c r="A10" s="174" t="s">
        <v>213</v>
      </c>
      <c r="B10" s="192" t="s">
        <v>233</v>
      </c>
      <c r="C10" s="175">
        <v>120000</v>
      </c>
      <c r="D10" s="15">
        <v>0</v>
      </c>
      <c r="E10" s="176">
        <f t="shared" si="0"/>
        <v>120000</v>
      </c>
      <c r="F10" s="109"/>
    </row>
    <row r="11" spans="1:11" ht="70.8" customHeight="1" x14ac:dyDescent="0.3">
      <c r="A11" s="174" t="s">
        <v>214</v>
      </c>
      <c r="B11" s="192" t="s">
        <v>278</v>
      </c>
      <c r="C11" s="175"/>
      <c r="D11" s="15">
        <v>0</v>
      </c>
      <c r="E11" s="176">
        <f t="shared" si="0"/>
        <v>0</v>
      </c>
    </row>
    <row r="12" spans="1:11" ht="31.2" customHeight="1" x14ac:dyDescent="0.3">
      <c r="A12" s="174" t="s">
        <v>215</v>
      </c>
      <c r="B12" s="192" t="s">
        <v>234</v>
      </c>
      <c r="C12" s="175"/>
      <c r="D12" s="15">
        <v>0</v>
      </c>
      <c r="E12" s="176">
        <f t="shared" si="0"/>
        <v>0</v>
      </c>
    </row>
    <row r="13" spans="1:11" ht="26.4" x14ac:dyDescent="0.3">
      <c r="A13" s="174" t="s">
        <v>216</v>
      </c>
      <c r="B13" s="191" t="s">
        <v>275</v>
      </c>
      <c r="C13" s="175"/>
      <c r="D13" s="15">
        <v>0</v>
      </c>
      <c r="E13" s="176">
        <f t="shared" si="0"/>
        <v>0</v>
      </c>
    </row>
    <row r="14" spans="1:11" ht="18.600000000000001" customHeight="1" x14ac:dyDescent="0.3">
      <c r="A14" s="174" t="s">
        <v>217</v>
      </c>
      <c r="B14" s="191" t="s">
        <v>218</v>
      </c>
      <c r="C14" s="175">
        <v>30000</v>
      </c>
      <c r="D14" s="15">
        <v>0</v>
      </c>
      <c r="E14" s="176">
        <f t="shared" si="0"/>
        <v>30000</v>
      </c>
    </row>
    <row r="15" spans="1:11" ht="18.600000000000001" customHeight="1" x14ac:dyDescent="0.3">
      <c r="A15" s="174" t="s">
        <v>219</v>
      </c>
      <c r="B15" s="192" t="s">
        <v>259</v>
      </c>
      <c r="C15" s="175"/>
      <c r="D15" s="15">
        <v>0</v>
      </c>
      <c r="E15" s="176">
        <f t="shared" si="0"/>
        <v>0</v>
      </c>
    </row>
    <row r="16" spans="1:11" ht="26.4" x14ac:dyDescent="0.3">
      <c r="A16" s="174" t="s">
        <v>220</v>
      </c>
      <c r="B16" s="191" t="s">
        <v>273</v>
      </c>
      <c r="C16" s="175"/>
      <c r="D16" s="15">
        <v>0</v>
      </c>
      <c r="E16" s="176">
        <f t="shared" si="0"/>
        <v>0</v>
      </c>
    </row>
    <row r="17" spans="1:11" ht="36" customHeight="1" x14ac:dyDescent="0.3">
      <c r="A17" s="174" t="s">
        <v>221</v>
      </c>
      <c r="B17" s="191" t="s">
        <v>280</v>
      </c>
      <c r="C17" s="175"/>
      <c r="D17" s="15">
        <v>0</v>
      </c>
      <c r="E17" s="176">
        <f t="shared" si="0"/>
        <v>0</v>
      </c>
      <c r="F17" s="112" t="s">
        <v>238</v>
      </c>
      <c r="G17" s="177" t="str">
        <f>IF(D17&gt;(D26*0.1),"LIMIT PŘEKRAČUJETE - zkontrolujte v listu 2. POUŽITÍ DOTACE - rozpočet!!!!","")</f>
        <v/>
      </c>
    </row>
    <row r="18" spans="1:11" ht="66" x14ac:dyDescent="0.3">
      <c r="A18" s="174" t="s">
        <v>222</v>
      </c>
      <c r="B18" s="192" t="s">
        <v>243</v>
      </c>
      <c r="C18" s="175">
        <v>40000</v>
      </c>
      <c r="D18" s="15">
        <v>0</v>
      </c>
      <c r="E18" s="176">
        <f t="shared" si="0"/>
        <v>40000</v>
      </c>
      <c r="F18" s="91"/>
    </row>
    <row r="19" spans="1:11" ht="39.6" x14ac:dyDescent="0.3">
      <c r="A19" s="174" t="s">
        <v>223</v>
      </c>
      <c r="B19" s="192" t="s">
        <v>279</v>
      </c>
      <c r="C19" s="175">
        <v>70000</v>
      </c>
      <c r="D19" s="15">
        <v>0</v>
      </c>
      <c r="E19" s="176">
        <f t="shared" si="0"/>
        <v>70000</v>
      </c>
      <c r="F19" s="112" t="s">
        <v>239</v>
      </c>
      <c r="G19" s="177" t="str">
        <f>IF(D19&gt;(D26*0.15),"LIMIT PŘEKRAČUJETE - zkontrolujte v listu 2. POUŽITÍ DOTACE - rozpočet!!!!","")</f>
        <v/>
      </c>
    </row>
    <row r="20" spans="1:11" ht="26.4" x14ac:dyDescent="0.3">
      <c r="A20" s="174" t="s">
        <v>224</v>
      </c>
      <c r="B20" s="192" t="s">
        <v>269</v>
      </c>
      <c r="C20" s="175"/>
      <c r="D20" s="15">
        <v>0</v>
      </c>
      <c r="E20" s="176">
        <f t="shared" si="0"/>
        <v>0</v>
      </c>
      <c r="F20" s="178"/>
    </row>
    <row r="21" spans="1:11" ht="28.2" customHeight="1" x14ac:dyDescent="0.3">
      <c r="A21" s="174" t="s">
        <v>225</v>
      </c>
      <c r="B21" s="192" t="s">
        <v>270</v>
      </c>
      <c r="C21" s="175"/>
      <c r="D21" s="15">
        <v>0</v>
      </c>
      <c r="E21" s="176">
        <f t="shared" si="0"/>
        <v>0</v>
      </c>
      <c r="F21" s="178"/>
    </row>
    <row r="22" spans="1:11" ht="42" customHeight="1" x14ac:dyDescent="0.3">
      <c r="A22" s="174" t="s">
        <v>226</v>
      </c>
      <c r="B22" s="192" t="s">
        <v>281</v>
      </c>
      <c r="C22" s="175">
        <v>220000</v>
      </c>
      <c r="D22" s="15">
        <v>0</v>
      </c>
      <c r="E22" s="176">
        <f t="shared" si="0"/>
        <v>220000</v>
      </c>
      <c r="F22" s="114" t="s">
        <v>240</v>
      </c>
    </row>
    <row r="23" spans="1:11" ht="43.8" customHeight="1" x14ac:dyDescent="0.3">
      <c r="A23" s="174" t="s">
        <v>227</v>
      </c>
      <c r="B23" s="192" t="s">
        <v>282</v>
      </c>
      <c r="C23" s="175"/>
      <c r="D23" s="15">
        <v>0</v>
      </c>
      <c r="E23" s="176">
        <f t="shared" si="0"/>
        <v>0</v>
      </c>
      <c r="F23" s="115" t="s">
        <v>271</v>
      </c>
      <c r="G23" s="116"/>
      <c r="H23" s="116"/>
      <c r="I23" s="116"/>
      <c r="J23" s="116"/>
      <c r="K23" s="116"/>
    </row>
    <row r="24" spans="1:11" ht="52.8" x14ac:dyDescent="0.3">
      <c r="A24" s="174" t="s">
        <v>228</v>
      </c>
      <c r="B24" s="191" t="s">
        <v>230</v>
      </c>
      <c r="C24" s="175"/>
      <c r="D24" s="15">
        <v>0</v>
      </c>
      <c r="E24" s="176">
        <f t="shared" si="0"/>
        <v>0</v>
      </c>
      <c r="F24" s="91"/>
    </row>
    <row r="25" spans="1:11" ht="17.399999999999999" customHeight="1" x14ac:dyDescent="0.3">
      <c r="A25" s="174" t="s">
        <v>229</v>
      </c>
      <c r="B25" s="191" t="s">
        <v>231</v>
      </c>
      <c r="C25" s="175">
        <v>40000</v>
      </c>
      <c r="D25" s="15">
        <v>0</v>
      </c>
      <c r="E25" s="176">
        <f t="shared" si="0"/>
        <v>40000</v>
      </c>
      <c r="F25" s="122"/>
    </row>
    <row r="26" spans="1:11" s="123" customFormat="1" ht="23.4" customHeight="1" x14ac:dyDescent="0.3">
      <c r="A26" s="179"/>
      <c r="B26" s="180" t="s">
        <v>237</v>
      </c>
      <c r="C26" s="181">
        <f>SUM(C8:C25)</f>
        <v>600000</v>
      </c>
      <c r="D26" s="182">
        <f>SUM(D8:D25)</f>
        <v>0</v>
      </c>
      <c r="E26" s="182">
        <f>SUM(E8:E25)</f>
        <v>600000</v>
      </c>
      <c r="F26" s="183"/>
      <c r="G26" s="184"/>
    </row>
    <row r="27" spans="1:11" ht="27.6" customHeight="1" x14ac:dyDescent="0.3">
      <c r="A27" s="141" t="s">
        <v>64</v>
      </c>
      <c r="B27" s="142"/>
      <c r="C27" s="144">
        <f>C26</f>
        <v>600000</v>
      </c>
      <c r="D27" s="144">
        <f>D26</f>
        <v>0</v>
      </c>
      <c r="E27" s="193"/>
      <c r="F27" s="186"/>
      <c r="G27" s="187"/>
    </row>
    <row r="28" spans="1:11" ht="14.4" customHeight="1" x14ac:dyDescent="0.3">
      <c r="A28" s="156" t="s">
        <v>65</v>
      </c>
      <c r="B28" s="156"/>
      <c r="C28" s="156"/>
      <c r="D28" s="156"/>
      <c r="E28" s="156"/>
    </row>
    <row r="29" spans="1:11" x14ac:dyDescent="0.3">
      <c r="A29" s="156"/>
      <c r="B29" s="156"/>
      <c r="C29" s="156"/>
      <c r="D29" s="156"/>
      <c r="E29" s="156"/>
    </row>
    <row r="30" spans="1:11" x14ac:dyDescent="0.3">
      <c r="B30" s="157"/>
      <c r="C30" s="158"/>
      <c r="D30" s="159"/>
      <c r="E30" s="160"/>
    </row>
    <row r="31" spans="1:11" ht="20.399999999999999" customHeight="1" x14ac:dyDescent="0.3">
      <c r="A31" s="156" t="s">
        <v>62</v>
      </c>
      <c r="B31" s="156"/>
      <c r="C31" s="156"/>
      <c r="D31" s="156"/>
      <c r="E31" s="156"/>
    </row>
    <row r="32" spans="1:11" ht="25.2" customHeight="1" x14ac:dyDescent="0.3">
      <c r="A32" s="156"/>
      <c r="B32" s="156"/>
      <c r="C32" s="156"/>
      <c r="D32" s="156"/>
      <c r="E32" s="156"/>
    </row>
    <row r="33" spans="1:16" x14ac:dyDescent="0.3">
      <c r="B33" s="152"/>
      <c r="C33" s="152"/>
      <c r="D33" s="152"/>
      <c r="E33" s="160"/>
    </row>
    <row r="34" spans="1:16" ht="27.6" customHeight="1" x14ac:dyDescent="0.3">
      <c r="A34" s="161" t="s">
        <v>63</v>
      </c>
      <c r="B34" s="161"/>
      <c r="C34" s="161"/>
      <c r="D34" s="161"/>
      <c r="E34" s="161"/>
    </row>
    <row r="35" spans="1:16" x14ac:dyDescent="0.3">
      <c r="A35" s="162" t="s">
        <v>29</v>
      </c>
      <c r="B35" s="162"/>
      <c r="C35" s="162"/>
      <c r="D35" s="162"/>
      <c r="E35" s="162"/>
    </row>
    <row r="36" spans="1:16" x14ac:dyDescent="0.3">
      <c r="B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x14ac:dyDescent="0.3">
      <c r="B37" s="163"/>
    </row>
    <row r="38" spans="1:16" x14ac:dyDescent="0.3">
      <c r="B38" s="77" t="s">
        <v>30</v>
      </c>
    </row>
    <row r="39" spans="1:16" ht="7.8" customHeight="1" x14ac:dyDescent="0.3">
      <c r="B39" s="163"/>
    </row>
    <row r="40" spans="1:16" x14ac:dyDescent="0.3">
      <c r="B40" s="163"/>
    </row>
    <row r="41" spans="1:16" x14ac:dyDescent="0.3">
      <c r="B41" s="165" t="s">
        <v>53</v>
      </c>
      <c r="C41" s="165"/>
      <c r="D41" s="65" t="s">
        <v>54</v>
      </c>
    </row>
    <row r="42" spans="1:16" x14ac:dyDescent="0.3">
      <c r="B42" s="18">
        <f>'1. SOUHRNNÉ INFORMACE'!A44</f>
        <v>0</v>
      </c>
      <c r="C42" s="19"/>
      <c r="D42" s="66"/>
    </row>
    <row r="43" spans="1:16" x14ac:dyDescent="0.3">
      <c r="B43" s="18">
        <f>'1. SOUHRNNÉ INFORMACE'!A45</f>
        <v>0</v>
      </c>
      <c r="C43" s="19"/>
      <c r="D43" s="66"/>
    </row>
    <row r="44" spans="1:16" x14ac:dyDescent="0.3">
      <c r="B44" s="18">
        <f>'1. SOUHRNNÉ INFORMACE'!A46</f>
        <v>0</v>
      </c>
      <c r="C44" s="19"/>
      <c r="D44" s="66"/>
    </row>
    <row r="45" spans="1:16" x14ac:dyDescent="0.3">
      <c r="B45" s="18">
        <f>'1. SOUHRNNÉ INFORMACE'!A47</f>
        <v>0</v>
      </c>
      <c r="C45" s="19"/>
      <c r="D45" s="66"/>
    </row>
    <row r="46" spans="1:16" x14ac:dyDescent="0.3">
      <c r="B46" s="166"/>
      <c r="C46" s="62"/>
      <c r="D46" s="63"/>
      <c r="E46" s="160"/>
    </row>
    <row r="47" spans="1:16" x14ac:dyDescent="0.3">
      <c r="B47" s="152"/>
      <c r="C47" s="62"/>
      <c r="D47" s="67"/>
      <c r="E47" s="160"/>
    </row>
    <row r="48" spans="1:16" x14ac:dyDescent="0.3">
      <c r="B48" s="152"/>
      <c r="C48" s="62"/>
      <c r="D48" s="68"/>
      <c r="E48" s="160"/>
    </row>
    <row r="49" spans="2:5" x14ac:dyDescent="0.3">
      <c r="B49" s="152"/>
      <c r="D49" s="69"/>
      <c r="E49" s="160"/>
    </row>
    <row r="50" spans="2:5" x14ac:dyDescent="0.3">
      <c r="B50" s="152"/>
      <c r="C50" s="152"/>
      <c r="D50" s="167" t="s">
        <v>69</v>
      </c>
      <c r="E50" s="160"/>
    </row>
    <row r="51" spans="2:5" x14ac:dyDescent="0.3">
      <c r="B51" s="152"/>
      <c r="C51" s="152"/>
      <c r="D51" s="152"/>
      <c r="E51" s="160"/>
    </row>
    <row r="52" spans="2:5" x14ac:dyDescent="0.3">
      <c r="B52" s="152"/>
      <c r="C52" s="152"/>
      <c r="D52" s="152"/>
      <c r="E52" s="160"/>
    </row>
    <row r="53" spans="2:5" x14ac:dyDescent="0.3">
      <c r="B53" s="152"/>
      <c r="C53" s="152"/>
      <c r="D53" s="152"/>
      <c r="E53" s="160"/>
    </row>
    <row r="54" spans="2:5" x14ac:dyDescent="0.3">
      <c r="B54" s="152"/>
      <c r="C54" s="152"/>
      <c r="D54" s="152"/>
      <c r="E54" s="160"/>
    </row>
    <row r="55" spans="2:5" x14ac:dyDescent="0.3">
      <c r="B55" s="152"/>
      <c r="C55" s="152"/>
      <c r="D55" s="152"/>
      <c r="E55" s="160"/>
    </row>
    <row r="56" spans="2:5" x14ac:dyDescent="0.3">
      <c r="B56" s="152"/>
      <c r="C56" s="152"/>
      <c r="D56" s="152"/>
      <c r="E56" s="160"/>
    </row>
    <row r="57" spans="2:5" x14ac:dyDescent="0.3">
      <c r="B57" s="152"/>
      <c r="C57" s="152"/>
      <c r="D57" s="152"/>
      <c r="E57" s="160"/>
    </row>
    <row r="58" spans="2:5" x14ac:dyDescent="0.3">
      <c r="B58" s="152"/>
      <c r="C58" s="152"/>
      <c r="D58" s="152"/>
      <c r="E58" s="160"/>
    </row>
    <row r="59" spans="2:5" x14ac:dyDescent="0.3">
      <c r="B59" s="152"/>
      <c r="C59" s="152"/>
      <c r="D59" s="152"/>
      <c r="E59" s="160"/>
    </row>
    <row r="60" spans="2:5" x14ac:dyDescent="0.3">
      <c r="B60" s="152"/>
      <c r="C60" s="152"/>
      <c r="D60" s="152"/>
      <c r="E60" s="160"/>
    </row>
    <row r="61" spans="2:5" x14ac:dyDescent="0.3">
      <c r="B61" s="152"/>
      <c r="C61" s="152"/>
      <c r="D61" s="152"/>
      <c r="E61" s="160"/>
    </row>
    <row r="62" spans="2:5" x14ac:dyDescent="0.3">
      <c r="B62" s="152"/>
      <c r="C62" s="152"/>
      <c r="D62" s="152"/>
      <c r="E62" s="160"/>
    </row>
    <row r="63" spans="2:5" x14ac:dyDescent="0.3">
      <c r="B63" s="152"/>
      <c r="C63" s="152"/>
      <c r="D63" s="152"/>
      <c r="E63" s="160"/>
    </row>
    <row r="64" spans="2:5" x14ac:dyDescent="0.3">
      <c r="B64" s="152"/>
      <c r="C64" s="152"/>
      <c r="D64" s="152"/>
      <c r="E64" s="160"/>
    </row>
    <row r="65" spans="2:5" x14ac:dyDescent="0.3">
      <c r="B65" s="152"/>
      <c r="C65" s="152"/>
      <c r="D65" s="152"/>
      <c r="E65" s="160"/>
    </row>
    <row r="66" spans="2:5" x14ac:dyDescent="0.3">
      <c r="B66" s="152"/>
      <c r="C66" s="152"/>
      <c r="D66" s="152"/>
      <c r="E66" s="160"/>
    </row>
    <row r="67" spans="2:5" x14ac:dyDescent="0.3">
      <c r="B67" s="152"/>
      <c r="C67" s="152"/>
      <c r="D67" s="152"/>
      <c r="E67" s="160"/>
    </row>
    <row r="68" spans="2:5" x14ac:dyDescent="0.3">
      <c r="B68" s="152"/>
      <c r="C68" s="152"/>
      <c r="D68" s="152"/>
      <c r="E68" s="160"/>
    </row>
    <row r="69" spans="2:5" x14ac:dyDescent="0.3">
      <c r="B69" s="152"/>
      <c r="C69" s="152"/>
      <c r="D69" s="152"/>
      <c r="E69" s="160"/>
    </row>
    <row r="70" spans="2:5" x14ac:dyDescent="0.3">
      <c r="B70" s="152"/>
      <c r="C70" s="152"/>
      <c r="D70" s="152"/>
      <c r="E70" s="160"/>
    </row>
    <row r="71" spans="2:5" x14ac:dyDescent="0.3">
      <c r="B71" s="152"/>
      <c r="C71" s="152"/>
      <c r="D71" s="152"/>
      <c r="E71" s="160"/>
    </row>
    <row r="72" spans="2:5" x14ac:dyDescent="0.3">
      <c r="B72" s="152"/>
      <c r="C72" s="152"/>
      <c r="D72" s="152"/>
      <c r="E72" s="160"/>
    </row>
    <row r="73" spans="2:5" x14ac:dyDescent="0.3">
      <c r="B73" s="152"/>
      <c r="C73" s="152"/>
      <c r="D73" s="152"/>
      <c r="E73" s="160"/>
    </row>
    <row r="74" spans="2:5" x14ac:dyDescent="0.3">
      <c r="B74" s="152"/>
      <c r="C74" s="152"/>
      <c r="D74" s="152"/>
      <c r="E74" s="160"/>
    </row>
    <row r="75" spans="2:5" x14ac:dyDescent="0.3">
      <c r="B75" s="152"/>
      <c r="C75" s="152"/>
      <c r="D75" s="152"/>
      <c r="E75" s="160"/>
    </row>
    <row r="76" spans="2:5" x14ac:dyDescent="0.3">
      <c r="B76" s="152"/>
      <c r="C76" s="152"/>
      <c r="D76" s="152"/>
      <c r="E76" s="160"/>
    </row>
    <row r="77" spans="2:5" x14ac:dyDescent="0.3">
      <c r="B77" s="152"/>
      <c r="C77" s="152"/>
      <c r="D77" s="152"/>
      <c r="E77" s="160"/>
    </row>
    <row r="78" spans="2:5" x14ac:dyDescent="0.3">
      <c r="B78" s="152"/>
      <c r="C78" s="152"/>
      <c r="D78" s="152"/>
      <c r="E78" s="160"/>
    </row>
    <row r="79" spans="2:5" x14ac:dyDescent="0.3">
      <c r="B79" s="152"/>
      <c r="C79" s="152"/>
      <c r="D79" s="152"/>
      <c r="E79" s="160"/>
    </row>
    <row r="80" spans="2:5" x14ac:dyDescent="0.3">
      <c r="B80" s="152"/>
      <c r="C80" s="152"/>
      <c r="D80" s="152"/>
      <c r="E80" s="160"/>
    </row>
    <row r="81" spans="2:5" x14ac:dyDescent="0.3">
      <c r="B81" s="152"/>
      <c r="C81" s="152"/>
      <c r="D81" s="152"/>
      <c r="E81" s="160"/>
    </row>
    <row r="82" spans="2:5" x14ac:dyDescent="0.3">
      <c r="B82" s="152"/>
      <c r="C82" s="152"/>
      <c r="D82" s="152"/>
      <c r="E82" s="160"/>
    </row>
    <row r="83" spans="2:5" x14ac:dyDescent="0.3">
      <c r="B83" s="152"/>
      <c r="C83" s="152"/>
      <c r="D83" s="152"/>
      <c r="E83" s="160"/>
    </row>
    <row r="84" spans="2:5" x14ac:dyDescent="0.3">
      <c r="B84" s="152"/>
      <c r="C84" s="152"/>
      <c r="D84" s="152"/>
      <c r="E84" s="160"/>
    </row>
    <row r="85" spans="2:5" x14ac:dyDescent="0.3">
      <c r="B85" s="152"/>
      <c r="C85" s="152"/>
      <c r="D85" s="152"/>
      <c r="E85" s="160"/>
    </row>
    <row r="86" spans="2:5" x14ac:dyDescent="0.3">
      <c r="B86" s="152"/>
      <c r="C86" s="152"/>
      <c r="D86" s="152"/>
      <c r="E86" s="160"/>
    </row>
    <row r="87" spans="2:5" x14ac:dyDescent="0.3">
      <c r="B87" s="152"/>
      <c r="C87" s="152"/>
      <c r="D87" s="152"/>
      <c r="E87" s="160"/>
    </row>
    <row r="88" spans="2:5" x14ac:dyDescent="0.3">
      <c r="B88" s="152"/>
      <c r="C88" s="152"/>
      <c r="D88" s="152"/>
      <c r="E88" s="160"/>
    </row>
    <row r="89" spans="2:5" x14ac:dyDescent="0.3">
      <c r="B89" s="152"/>
      <c r="C89" s="152"/>
      <c r="D89" s="152"/>
      <c r="E89" s="160"/>
    </row>
    <row r="90" spans="2:5" x14ac:dyDescent="0.3">
      <c r="B90" s="152"/>
      <c r="C90" s="152"/>
      <c r="D90" s="152"/>
      <c r="E90" s="160"/>
    </row>
    <row r="91" spans="2:5" x14ac:dyDescent="0.3">
      <c r="B91" s="152"/>
      <c r="C91" s="152"/>
      <c r="D91" s="152"/>
      <c r="E91" s="160"/>
    </row>
    <row r="92" spans="2:5" x14ac:dyDescent="0.3">
      <c r="B92" s="152"/>
      <c r="C92" s="152"/>
      <c r="D92" s="152"/>
      <c r="E92" s="160"/>
    </row>
    <row r="93" spans="2:5" x14ac:dyDescent="0.3">
      <c r="B93" s="152"/>
      <c r="C93" s="152"/>
      <c r="D93" s="152"/>
      <c r="E93" s="160"/>
    </row>
  </sheetData>
  <sheetProtection algorithmName="SHA-512" hashValue="NhK6fpXfD7qR0faXktwMN2J0XMB1YvRwOR8rqt7UTUMfl0yOkIHMMJZcIe2xJYPH7N5L6ZXEQAoYJM/K5f286A==" saltValue="n9xnXiGVFgpcJw9JPpK83g==" spinCount="100000" sheet="1" objects="1" scenarios="1" selectLockedCells="1"/>
  <mergeCells count="24"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7:B27"/>
    <mergeCell ref="A28:E29"/>
    <mergeCell ref="A31:E32"/>
    <mergeCell ref="B45:C45"/>
    <mergeCell ref="D47:D49"/>
    <mergeCell ref="F23:K23"/>
    <mergeCell ref="A34:E34"/>
    <mergeCell ref="A35:E35"/>
    <mergeCell ref="B41:C41"/>
    <mergeCell ref="B42:C42"/>
    <mergeCell ref="B43:C43"/>
    <mergeCell ref="B44:C44"/>
    <mergeCell ref="F26:G26"/>
  </mergeCells>
  <conditionalFormatting sqref="D8:D10">
    <cfRule type="cellIs" dxfId="211" priority="25" operator="equal">
      <formula>0</formula>
    </cfRule>
  </conditionalFormatting>
  <conditionalFormatting sqref="F27">
    <cfRule type="containsText" dxfId="210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částky!!!!",F27)))</formula>
    </cfRule>
  </conditionalFormatting>
  <conditionalFormatting sqref="D11">
    <cfRule type="cellIs" dxfId="209" priority="23" operator="equal">
      <formula>0</formula>
    </cfRule>
  </conditionalFormatting>
  <conditionalFormatting sqref="D14:D21">
    <cfRule type="cellIs" dxfId="208" priority="22" operator="equal">
      <formula>0</formula>
    </cfRule>
  </conditionalFormatting>
  <conditionalFormatting sqref="D23">
    <cfRule type="cellIs" dxfId="207" priority="21" operator="equal">
      <formula>0</formula>
    </cfRule>
  </conditionalFormatting>
  <conditionalFormatting sqref="B42:B45">
    <cfRule type="cellIs" dxfId="206" priority="20" operator="equal">
      <formula>0</formula>
    </cfRule>
  </conditionalFormatting>
  <conditionalFormatting sqref="G27">
    <cfRule type="containsText" dxfId="205" priority="18" operator="containsText" text="VRAT">
      <formula>NOT(ISERROR(SEARCH("VRAT",G27)))</formula>
    </cfRule>
    <cfRule type="containsText" dxfId="204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částky!!!!",G27)))</formula>
    </cfRule>
  </conditionalFormatting>
  <conditionalFormatting sqref="D24:D25">
    <cfRule type="cellIs" dxfId="203" priority="17" operator="equal">
      <formula>0</formula>
    </cfRule>
  </conditionalFormatting>
  <conditionalFormatting sqref="D22">
    <cfRule type="cellIs" dxfId="202" priority="13" operator="equal">
      <formula>0</formula>
    </cfRule>
  </conditionalFormatting>
  <conditionalFormatting sqref="D12">
    <cfRule type="cellIs" dxfId="201" priority="12" operator="equal">
      <formula>0</formula>
    </cfRule>
  </conditionalFormatting>
  <conditionalFormatting sqref="E1">
    <cfRule type="cellIs" dxfId="200" priority="11" operator="equal">
      <formula>0</formula>
    </cfRule>
  </conditionalFormatting>
  <conditionalFormatting sqref="E1">
    <cfRule type="containsText" dxfId="199" priority="10" operator="containsText" text="21">
      <formula>NOT(ISERROR(SEARCH("21",E1)))</formula>
    </cfRule>
  </conditionalFormatting>
  <conditionalFormatting sqref="G17">
    <cfRule type="containsText" dxfId="198" priority="9" operator="containsText" text="LIMIT">
      <formula>NOT(ISERROR(SEARCH("LIMIT",G17)))</formula>
    </cfRule>
  </conditionalFormatting>
  <conditionalFormatting sqref="G19">
    <cfRule type="containsText" dxfId="197" priority="8" operator="containsText" text="LIMIT">
      <formula>NOT(ISERROR(SEARCH("LIMIT",G19)))</formula>
    </cfRule>
  </conditionalFormatting>
  <conditionalFormatting sqref="F26">
    <cfRule type="containsText" dxfId="196" priority="4" operator="containsText" text="NEDOČERPÁNA">
      <formula>NOT(ISERROR(SEARCH("NEDOČERPÁNA",F26)))</formula>
    </cfRule>
  </conditionalFormatting>
  <conditionalFormatting sqref="F26">
    <cfRule type="containsText" dxfId="195" priority="2" operator="containsText" text="OK">
      <formula>NOT(ISERROR(SEARCH("OK",F26)))</formula>
    </cfRule>
    <cfRule type="containsText" dxfId="194" priority="3" operator="containsText" text="PŘEČERPÁNA">
      <formula>NOT(ISERROR(SEARCH("PŘEČERPÁNA",F26)))</formula>
    </cfRule>
  </conditionalFormatting>
  <conditionalFormatting sqref="D13">
    <cfRule type="cellIs" dxfId="2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8BA15C6-2BFD-4346-9A49-58B7077F432D}">
            <xm:f>NOT(ISERROR(SEARCH($F$19,F25)))</xm:f>
            <xm:f>$F$19</xm:f>
            <x14:dxf>
              <font>
                <color rgb="FF9C0006"/>
              </font>
            </x14:dxf>
          </x14:cfRule>
          <x14:cfRule type="containsText" priority="7" operator="containsText" id="{88733088-8DD1-427F-9ECA-CEAFB2260EF1}">
            <xm:f>NOT(ISERROR(SEARCH($F$19,F25)))</xm:f>
            <xm:f>$F$19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containsText" priority="5" operator="containsText" id="{7C2CB94E-3AC7-4F6E-88A0-72197523D258}">
            <xm:f>NOT(ISERROR(SEARCH($F$25,F25)))</xm:f>
            <xm:f>$F$25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19</vt:i4>
      </vt:variant>
    </vt:vector>
  </HeadingPairs>
  <TitlesOfParts>
    <vt:vector size="38" baseType="lpstr">
      <vt:lpstr>1. SOUHRNNÉ INFORMACE</vt:lpstr>
      <vt:lpstr>2. POUŽITÍ DOTACE - rozpočet</vt:lpstr>
      <vt:lpstr>2. POUŽITÍ DOTACE - aktivita1</vt:lpstr>
      <vt:lpstr>2. POUŽITÍ DOTACE - aktivita2</vt:lpstr>
      <vt:lpstr>2. POUŽITÍ DOTACE - aktivita3</vt:lpstr>
      <vt:lpstr>2. POUŽITÍ DOTACE - aktivita4</vt:lpstr>
      <vt:lpstr>2. POUŽITÍ DOTACE - aktivita5</vt:lpstr>
      <vt:lpstr>2. POUŽITÍ DOTACE - aktivita6</vt:lpstr>
      <vt:lpstr>2. POUŽITÍ DOTACE - aktivita7</vt:lpstr>
      <vt:lpstr>2. POUŽITÍ DOTACE - aktivita8</vt:lpstr>
      <vt:lpstr>2. POUŽITÍ DOTACE - aktivita9</vt:lpstr>
      <vt:lpstr>2. POUŽITÍ DOTACE - aktivita10</vt:lpstr>
      <vt:lpstr>2. POUŽITÍ DOTACE - aktivita11</vt:lpstr>
      <vt:lpstr>2. POUŽITÍ DOTACE - aktivita12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 - aktivita1'!Oblast_tisku</vt:lpstr>
      <vt:lpstr>'2. POUŽITÍ DOTACE - aktivita10'!Oblast_tisku</vt:lpstr>
      <vt:lpstr>'2. POUŽITÍ DOTACE - aktivita11'!Oblast_tisku</vt:lpstr>
      <vt:lpstr>'2. POUŽITÍ DOTACE - aktivita12'!Oblast_tisku</vt:lpstr>
      <vt:lpstr>'2. POUŽITÍ DOTACE - aktivita2'!Oblast_tisku</vt:lpstr>
      <vt:lpstr>'2. POUŽITÍ DOTACE - aktivita3'!Oblast_tisku</vt:lpstr>
      <vt:lpstr>'2. POUŽITÍ DOTACE - aktivita4'!Oblast_tisku</vt:lpstr>
      <vt:lpstr>'2. POUŽITÍ DOTACE - aktivita5'!Oblast_tisku</vt:lpstr>
      <vt:lpstr>'2. POUŽITÍ DOTACE - aktivita6'!Oblast_tisku</vt:lpstr>
      <vt:lpstr>'2. POUŽITÍ DOTACE - aktivita7'!Oblast_tisku</vt:lpstr>
      <vt:lpstr>'2. POUŽITÍ DOTACE - aktivita8'!Oblast_tisku</vt:lpstr>
      <vt:lpstr>'2. POUŽITÍ DOTACE - aktivita9'!Oblast_tisku</vt:lpstr>
      <vt:lpstr>'2. POUŽITÍ DOTACE - rozpočet'!Oblast_tisku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Kabourkova-NTB</cp:lastModifiedBy>
  <cp:revision/>
  <cp:lastPrinted>2021-12-31T14:58:06Z</cp:lastPrinted>
  <dcterms:created xsi:type="dcterms:W3CDTF">2021-11-13T18:08:13Z</dcterms:created>
  <dcterms:modified xsi:type="dcterms:W3CDTF">2022-01-03T17:57:15Z</dcterms:modified>
  <cp:category/>
  <cp:contentStatus/>
</cp:coreProperties>
</file>